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strojniak\Desktop\PRZETARGI\2021\MATY NSSU NA 2022\"/>
    </mc:Choice>
  </mc:AlternateContent>
  <bookViews>
    <workbookView xWindow="0" yWindow="0" windowWidth="21570" windowHeight="8085" firstSheet="1" activeTab="1"/>
  </bookViews>
  <sheets>
    <sheet name="Szpital UJ Kraków" sheetId="1" state="hidden" r:id="rId1"/>
    <sheet name="NSSU" sheetId="2" r:id="rId2"/>
  </sheets>
  <definedNames>
    <definedName name="_xlnm._FilterDatabase" localSheetId="1" hidden="1">NSSU!$B$3:$O$40</definedName>
    <definedName name="_xlnm._FilterDatabase" localSheetId="0" hidden="1">'Szpital UJ Kraków'!$B$4:$M$50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2" l="1"/>
  <c r="J35" i="2" l="1"/>
  <c r="L35" i="2" s="1"/>
  <c r="N35" i="2" s="1"/>
  <c r="I35" i="2"/>
  <c r="K35" i="2" s="1"/>
  <c r="M35" i="2" s="1"/>
  <c r="J34" i="2"/>
  <c r="L34" i="2" s="1"/>
  <c r="N34" i="2" s="1"/>
  <c r="I34" i="2"/>
  <c r="K34" i="2" s="1"/>
  <c r="M34" i="2" s="1"/>
  <c r="J33" i="2"/>
  <c r="L33" i="2" s="1"/>
  <c r="N33" i="2" s="1"/>
  <c r="I33" i="2"/>
  <c r="K33" i="2" s="1"/>
  <c r="M33" i="2" s="1"/>
  <c r="J32" i="2"/>
  <c r="L32" i="2" s="1"/>
  <c r="N32" i="2" s="1"/>
  <c r="I32" i="2"/>
  <c r="K32" i="2" s="1"/>
  <c r="M32" i="2" s="1"/>
  <c r="J31" i="2"/>
  <c r="L31" i="2" s="1"/>
  <c r="N31" i="2" s="1"/>
  <c r="I31" i="2"/>
  <c r="K31" i="2" s="1"/>
  <c r="M31" i="2" s="1"/>
  <c r="J30" i="2"/>
  <c r="L30" i="2" s="1"/>
  <c r="N30" i="2" s="1"/>
  <c r="I30" i="2"/>
  <c r="K30" i="2" s="1"/>
  <c r="M30" i="2" s="1"/>
  <c r="J29" i="2"/>
  <c r="L29" i="2" s="1"/>
  <c r="N29" i="2" s="1"/>
  <c r="I29" i="2"/>
  <c r="K29" i="2" s="1"/>
  <c r="M29" i="2" s="1"/>
  <c r="J28" i="2"/>
  <c r="L28" i="2" s="1"/>
  <c r="N28" i="2" s="1"/>
  <c r="I28" i="2"/>
  <c r="K28" i="2" s="1"/>
  <c r="M28" i="2" s="1"/>
  <c r="J27" i="2"/>
  <c r="L27" i="2" s="1"/>
  <c r="N27" i="2" s="1"/>
  <c r="I27" i="2"/>
  <c r="K27" i="2" s="1"/>
  <c r="M27" i="2" s="1"/>
  <c r="J26" i="2"/>
  <c r="L26" i="2" s="1"/>
  <c r="N26" i="2" s="1"/>
  <c r="I26" i="2"/>
  <c r="K26" i="2" s="1"/>
  <c r="M26" i="2" s="1"/>
  <c r="J25" i="2"/>
  <c r="L25" i="2" s="1"/>
  <c r="N25" i="2" s="1"/>
  <c r="I25" i="2"/>
  <c r="K25" i="2" s="1"/>
  <c r="M25" i="2" s="1"/>
  <c r="J24" i="2"/>
  <c r="L24" i="2" s="1"/>
  <c r="N24" i="2" s="1"/>
  <c r="I24" i="2"/>
  <c r="K24" i="2" s="1"/>
  <c r="M24" i="2" s="1"/>
  <c r="J23" i="2"/>
  <c r="L23" i="2" s="1"/>
  <c r="N23" i="2" s="1"/>
  <c r="I23" i="2"/>
  <c r="K23" i="2" s="1"/>
  <c r="M23" i="2" s="1"/>
  <c r="J22" i="2"/>
  <c r="L22" i="2" s="1"/>
  <c r="N22" i="2" s="1"/>
  <c r="I22" i="2"/>
  <c r="K22" i="2" s="1"/>
  <c r="M22" i="2" s="1"/>
  <c r="J21" i="2"/>
  <c r="L21" i="2" s="1"/>
  <c r="N21" i="2" s="1"/>
  <c r="I21" i="2"/>
  <c r="K21" i="2" s="1"/>
  <c r="M21" i="2" s="1"/>
  <c r="J20" i="2"/>
  <c r="L20" i="2" s="1"/>
  <c r="N20" i="2" s="1"/>
  <c r="I20" i="2"/>
  <c r="K20" i="2" s="1"/>
  <c r="M20" i="2" s="1"/>
  <c r="J19" i="2"/>
  <c r="L19" i="2" s="1"/>
  <c r="N19" i="2" s="1"/>
  <c r="I19" i="2"/>
  <c r="K19" i="2" s="1"/>
  <c r="M19" i="2" s="1"/>
  <c r="J18" i="2"/>
  <c r="L18" i="2" s="1"/>
  <c r="N18" i="2" s="1"/>
  <c r="I18" i="2"/>
  <c r="K18" i="2" s="1"/>
  <c r="M18" i="2" s="1"/>
  <c r="J17" i="2"/>
  <c r="L17" i="2" s="1"/>
  <c r="N17" i="2" s="1"/>
  <c r="I17" i="2"/>
  <c r="K17" i="2" s="1"/>
  <c r="M17" i="2" s="1"/>
  <c r="J12" i="2"/>
  <c r="L12" i="2" s="1"/>
  <c r="N12" i="2" s="1"/>
  <c r="I12" i="2"/>
  <c r="K12" i="2" s="1"/>
  <c r="M12" i="2" s="1"/>
  <c r="J11" i="2"/>
  <c r="L11" i="2" s="1"/>
  <c r="N11" i="2" s="1"/>
  <c r="I11" i="2"/>
  <c r="K11" i="2" s="1"/>
  <c r="M11" i="2" s="1"/>
  <c r="J9" i="2"/>
  <c r="L9" i="2" s="1"/>
  <c r="N9" i="2" s="1"/>
  <c r="I9" i="2"/>
  <c r="K9" i="2" s="1"/>
  <c r="M9" i="2" s="1"/>
  <c r="J8" i="2"/>
  <c r="L8" i="2" s="1"/>
  <c r="N8" i="2" s="1"/>
  <c r="I8" i="2"/>
  <c r="K8" i="2" s="1"/>
  <c r="M8" i="2" s="1"/>
  <c r="J7" i="2"/>
  <c r="L7" i="2" s="1"/>
  <c r="N7" i="2" s="1"/>
  <c r="I7" i="2"/>
  <c r="K7" i="2" s="1"/>
  <c r="M7" i="2" s="1"/>
  <c r="J6" i="2"/>
  <c r="L6" i="2" s="1"/>
  <c r="N6" i="2" s="1"/>
  <c r="I6" i="2"/>
  <c r="K6" i="2" s="1"/>
  <c r="M6" i="2" s="1"/>
  <c r="J4" i="2"/>
  <c r="L4" i="2" s="1"/>
  <c r="N4" i="2" s="1"/>
  <c r="I4" i="2"/>
  <c r="K4" i="2" s="1"/>
  <c r="M4" i="2" s="1"/>
  <c r="O4" i="2" l="1"/>
  <c r="O11" i="2"/>
  <c r="O21" i="2"/>
  <c r="O7" i="2"/>
  <c r="O28" i="2"/>
  <c r="O6" i="2"/>
  <c r="O9" i="2"/>
  <c r="O18" i="2"/>
  <c r="O23" i="2"/>
  <c r="O27" i="2"/>
  <c r="O29" i="2"/>
  <c r="O32" i="2"/>
  <c r="O8" i="2"/>
  <c r="O17" i="2"/>
  <c r="O22" i="2"/>
  <c r="O26" i="2"/>
  <c r="O31" i="2"/>
  <c r="O34" i="2"/>
  <c r="O19" i="2"/>
  <c r="O24" i="2"/>
  <c r="O35" i="2"/>
  <c r="K38" i="2"/>
  <c r="L38" i="2"/>
  <c r="O12" i="2"/>
  <c r="O20" i="2"/>
  <c r="O25" i="2"/>
  <c r="O30" i="2"/>
  <c r="O33" i="2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36" i="1"/>
  <c r="M36" i="1" s="1"/>
  <c r="K36" i="1"/>
  <c r="L35" i="1"/>
  <c r="K35" i="1"/>
  <c r="M35" i="1" s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K40" i="1"/>
  <c r="M40" i="1" s="1"/>
  <c r="L39" i="1"/>
  <c r="K39" i="1"/>
  <c r="M39" i="1" s="1"/>
  <c r="L38" i="1"/>
  <c r="K38" i="1"/>
  <c r="M38" i="1" s="1"/>
  <c r="L37" i="1"/>
  <c r="K37" i="1"/>
  <c r="M11" i="1" l="1"/>
  <c r="M7" i="1"/>
  <c r="M28" i="1"/>
  <c r="M21" i="1"/>
  <c r="M29" i="1"/>
  <c r="M41" i="1"/>
  <c r="M45" i="1"/>
  <c r="M38" i="2"/>
  <c r="K39" i="2"/>
  <c r="K40" i="2" s="1"/>
  <c r="N38" i="2"/>
  <c r="L39" i="2"/>
  <c r="L40" i="2" s="1"/>
  <c r="M8" i="1"/>
  <c r="M12" i="1"/>
  <c r="M16" i="1"/>
  <c r="M20" i="1"/>
  <c r="M24" i="1"/>
  <c r="M32" i="1"/>
  <c r="N32" i="1" s="1"/>
  <c r="M9" i="1"/>
  <c r="M13" i="1"/>
  <c r="M17" i="1"/>
  <c r="M25" i="1"/>
  <c r="M33" i="1"/>
  <c r="M14" i="1"/>
  <c r="M18" i="1"/>
  <c r="M22" i="1"/>
  <c r="M26" i="1"/>
  <c r="M30" i="1"/>
  <c r="M42" i="1"/>
  <c r="M46" i="1"/>
  <c r="M6" i="1"/>
  <c r="M15" i="1"/>
  <c r="M19" i="1"/>
  <c r="M23" i="1"/>
  <c r="M27" i="1"/>
  <c r="M31" i="1"/>
  <c r="M43" i="1"/>
  <c r="M47" i="1"/>
  <c r="N47" i="1" s="1"/>
  <c r="M44" i="1"/>
  <c r="M48" i="1"/>
  <c r="N48" i="1" s="1"/>
  <c r="M5" i="1"/>
  <c r="M37" i="1"/>
  <c r="N37" i="1" s="1"/>
  <c r="M10" i="1"/>
  <c r="M34" i="1"/>
  <c r="F49" i="1"/>
  <c r="N44" i="1" l="1"/>
  <c r="N26" i="1"/>
  <c r="N21" i="1"/>
  <c r="O38" i="2"/>
  <c r="N39" i="2"/>
  <c r="N40" i="2" s="1"/>
  <c r="M39" i="2"/>
  <c r="N18" i="1"/>
  <c r="N33" i="1"/>
  <c r="N30" i="1"/>
  <c r="N5" i="1"/>
  <c r="N49" i="1" l="1"/>
  <c r="N50" i="1" s="1"/>
  <c r="O39" i="2"/>
  <c r="O40" i="2" s="1"/>
  <c r="M40" i="2"/>
</calcChain>
</file>

<file path=xl/sharedStrings.xml><?xml version="1.0" encoding="utf-8"?>
<sst xmlns="http://schemas.openxmlformats.org/spreadsheetml/2006/main" count="324" uniqueCount="122">
  <si>
    <t>Budynek</t>
  </si>
  <si>
    <t xml:space="preserve">Budynek A Czerwony </t>
  </si>
  <si>
    <t xml:space="preserve">Wejście nr 3 - administracyjne </t>
  </si>
  <si>
    <t>MicroMix</t>
  </si>
  <si>
    <t>Micro Tech</t>
  </si>
  <si>
    <t>115x200</t>
  </si>
  <si>
    <t xml:space="preserve">Miejsce wyłożenia </t>
  </si>
  <si>
    <t xml:space="preserve">Rodzaj maty </t>
  </si>
  <si>
    <t>Rozmiar</t>
  </si>
  <si>
    <t xml:space="preserve">Wejście nr 4 </t>
  </si>
  <si>
    <t>Ilość</t>
  </si>
  <si>
    <t>150x250</t>
  </si>
  <si>
    <t xml:space="preserve">logo </t>
  </si>
  <si>
    <t xml:space="preserve">Wejście nr 2 </t>
  </si>
  <si>
    <t xml:space="preserve">MicroMix </t>
  </si>
  <si>
    <t>Wejście od SOR i karetki ( 3 wejscia )</t>
  </si>
  <si>
    <t xml:space="preserve">Wejście nr 1 </t>
  </si>
  <si>
    <t>Wejście boczne - aula</t>
  </si>
  <si>
    <t xml:space="preserve">Schody do administracji </t>
  </si>
  <si>
    <t xml:space="preserve">Wejście boczne administracja </t>
  </si>
  <si>
    <t xml:space="preserve">Klatka schodowa naprzeciw bud. J </t>
  </si>
  <si>
    <t>Magazyny</t>
  </si>
  <si>
    <t>Budynek J Zakaźny</t>
  </si>
  <si>
    <t xml:space="preserve">Boczne wejście </t>
  </si>
  <si>
    <t>Wejscie nr 12 - od klatki</t>
  </si>
  <si>
    <t xml:space="preserve">Wejscie główne </t>
  </si>
  <si>
    <t>MicroMix Nano</t>
  </si>
  <si>
    <t>MicroTech Nano</t>
  </si>
  <si>
    <t xml:space="preserve">Parking piętrowy </t>
  </si>
  <si>
    <t>Budynek G pomarańczowy</t>
  </si>
  <si>
    <t xml:space="preserve">Wejście naprzeciw magazynu </t>
  </si>
  <si>
    <t>Wejście administracja</t>
  </si>
  <si>
    <t xml:space="preserve">Obok wind </t>
  </si>
  <si>
    <t>Laboratorium</t>
  </si>
  <si>
    <t xml:space="preserve">Wejście nr 11 </t>
  </si>
  <si>
    <t xml:space="preserve">Budynek H zielony </t>
  </si>
  <si>
    <t>Monitoring</t>
  </si>
  <si>
    <t>Wejście nr 10</t>
  </si>
  <si>
    <t>Stacja dializ</t>
  </si>
  <si>
    <t>Część I niebieska</t>
  </si>
  <si>
    <t>Budynek L kuchnia</t>
  </si>
  <si>
    <t xml:space="preserve">Budynek D żółty </t>
  </si>
  <si>
    <t>Wejście boczne od dializ</t>
  </si>
  <si>
    <t>Wejście patomrfologia</t>
  </si>
  <si>
    <t>Wejście nr 7</t>
  </si>
  <si>
    <t xml:space="preserve">Od klatki schodowej </t>
  </si>
  <si>
    <t xml:space="preserve">Budynek C Niebieski </t>
  </si>
  <si>
    <t xml:space="preserve">Wejście boczne </t>
  </si>
  <si>
    <t>150x300</t>
  </si>
  <si>
    <t>Wejscie główne  nr 6</t>
  </si>
  <si>
    <t xml:space="preserve">klasyczna </t>
  </si>
  <si>
    <t>85x75</t>
  </si>
  <si>
    <t xml:space="preserve">Punkt informacyjny </t>
  </si>
  <si>
    <t>Przejścia do rejestracji</t>
  </si>
  <si>
    <t>Wejscie nr 5</t>
  </si>
  <si>
    <t xml:space="preserve">Wejscie boczne frontowe </t>
  </si>
  <si>
    <t>Budynek B popiel</t>
  </si>
  <si>
    <t>Parter windy</t>
  </si>
  <si>
    <t>cena za tydzień przy wymianie co 1 tydzień</t>
  </si>
  <si>
    <t>cena za tydzień przy wymianie co 2 tygodnie</t>
  </si>
  <si>
    <t>cena za tydzień przy wymianie co 4 tygodnie</t>
  </si>
  <si>
    <t>tylko zima od 10 do 03</t>
  </si>
  <si>
    <t xml:space="preserve">Wejścia na ogród - zieleń wewnatrz </t>
  </si>
  <si>
    <t xml:space="preserve">Wejście od śmietnika </t>
  </si>
  <si>
    <t xml:space="preserve">Wejście główne - z boku </t>
  </si>
  <si>
    <t xml:space="preserve">Stanowiska rejestracji </t>
  </si>
  <si>
    <t xml:space="preserve">Wejścia boczne </t>
  </si>
  <si>
    <t xml:space="preserve">Specyfikacja rodzaju mat dla Szpitala Uniwersyteckiego w Krakowie </t>
  </si>
  <si>
    <t>wartość 6 miesięcy zima</t>
  </si>
  <si>
    <t>wartość 6 miesięcy lato</t>
  </si>
  <si>
    <t>wartość roczna usługi</t>
  </si>
  <si>
    <t>suma poszczególne budynki i wejscia</t>
  </si>
  <si>
    <t>wartość roczna</t>
  </si>
  <si>
    <t>wartość śr miesięczna</t>
  </si>
  <si>
    <t>zima i lato</t>
  </si>
  <si>
    <t>Częstotliwości wymian zima od 10 do 03 i lato od 04 do 09</t>
  </si>
  <si>
    <t>Klasyczne</t>
  </si>
  <si>
    <t>100x300</t>
  </si>
  <si>
    <t>150x220</t>
  </si>
  <si>
    <t>z aulą</t>
  </si>
  <si>
    <t>aula</t>
  </si>
  <si>
    <t>Klasyczna</t>
  </si>
  <si>
    <t>05.11.2019 r.</t>
  </si>
  <si>
    <t>cena netto za tydzień przy wymianie co 2 tygodnie</t>
  </si>
  <si>
    <t>cena netto za tydzień przy wymianie co 4 tygodnie</t>
  </si>
  <si>
    <t>cena netto za miesiąc w okresie zimowym / sztuka</t>
  </si>
  <si>
    <t>cena netto za miesiąc w okresie letnim / sztuka</t>
  </si>
  <si>
    <t>wartość netto za miesiąc w okresie zimowym</t>
  </si>
  <si>
    <t>wartość netto za miesiąc w okresie letnim</t>
  </si>
  <si>
    <t>wartość netto usługi w okresie 6 miesięcy zima</t>
  </si>
  <si>
    <t>wartość netto usługi w okresie 6 miesięcy lato</t>
  </si>
  <si>
    <t>wartość roczna usługi netto</t>
  </si>
  <si>
    <t>Do podanych cen należy doliczyć podatek VAT w wysokości 23%</t>
  </si>
  <si>
    <t>NSSU - rozmieszczenie mat wejściowych</t>
  </si>
  <si>
    <t xml:space="preserve">Klatka schodowa boczna os strony bud. J </t>
  </si>
  <si>
    <t>Magazyn Główny</t>
  </si>
  <si>
    <t>Wejscie nr 12 - od strony klatki schodowej</t>
  </si>
  <si>
    <t>Wejscie główne do budynku J</t>
  </si>
  <si>
    <t>Monitoring (poziom H -1)</t>
  </si>
  <si>
    <t>Wejście nr 8</t>
  </si>
  <si>
    <t>Budynek I niebieski</t>
  </si>
  <si>
    <t>Budynek B szary</t>
  </si>
  <si>
    <t xml:space="preserve">Budynek C jasnoniebieski </t>
  </si>
  <si>
    <t>Wejscie nr 5 (od strony Mammografii)</t>
  </si>
  <si>
    <t>Budynek A - Administracja</t>
  </si>
  <si>
    <t>Scraper</t>
  </si>
  <si>
    <t xml:space="preserve">Wejście nr 2 boczne do administracji </t>
  </si>
  <si>
    <t>Wejście od strony patio wewn. (poziom H-1)</t>
  </si>
  <si>
    <t>Wejście od strony patio zewn.(poziom H-1)</t>
  </si>
  <si>
    <t>Wejście od strony patio wewn. (poziom G -1)</t>
  </si>
  <si>
    <t>Budynek F czerwony</t>
  </si>
  <si>
    <t>Schody do szatni</t>
  </si>
  <si>
    <t>Magazyn Sekcji Utrzymania czystości</t>
  </si>
  <si>
    <t>Korytarz Dyrekcji od strony Auli</t>
  </si>
  <si>
    <t>Korytarz Dyrekcji od strony SOR</t>
  </si>
  <si>
    <t xml:space="preserve">Wejście nr 9 </t>
  </si>
  <si>
    <t>Budynek D żółty</t>
  </si>
  <si>
    <t>Wejscie boczne Diagnostyka Obrazowa</t>
  </si>
  <si>
    <t>Budynek L</t>
  </si>
  <si>
    <t>Wejście poziom -1</t>
  </si>
  <si>
    <t>115x250</t>
  </si>
  <si>
    <t>SUMA 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</si>
</sst>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6" xfId="0" applyBorder="1"/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1" xfId="0" applyNumberFormat="1" applyBorder="1"/>
    <xf numFmtId="0" fontId="0" fillId="9" borderId="6" xfId="0" applyFill="1" applyBorder="1"/>
    <xf numFmtId="0" fontId="0" fillId="9" borderId="6" xfId="0" applyFill="1" applyBorder="1" applyAlignment="1">
      <alignment horizontal="center" vertical="center"/>
    </xf>
    <xf numFmtId="164" fontId="0" fillId="9" borderId="6" xfId="0" applyNumberFormat="1" applyFill="1" applyBorder="1" applyAlignment="1">
      <alignment horizontal="center" vertical="center"/>
    </xf>
    <xf numFmtId="0" fontId="0" fillId="9" borderId="11" xfId="0" applyFill="1" applyBorder="1"/>
    <xf numFmtId="0" fontId="0" fillId="9" borderId="11" xfId="0" applyFill="1" applyBorder="1" applyAlignment="1">
      <alignment horizontal="center" vertical="center"/>
    </xf>
    <xf numFmtId="164" fontId="0" fillId="9" borderId="11" xfId="0" applyNumberForma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horizontal="center" vertical="center"/>
    </xf>
    <xf numFmtId="0" fontId="0" fillId="0" borderId="11" xfId="0" applyFill="1" applyBorder="1"/>
    <xf numFmtId="0" fontId="0" fillId="0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9" borderId="4" xfId="0" applyFill="1" applyBorder="1"/>
    <xf numFmtId="0" fontId="0" fillId="9" borderId="4" xfId="0" applyFill="1" applyBorder="1" applyAlignment="1">
      <alignment horizontal="center" vertical="center"/>
    </xf>
    <xf numFmtId="164" fontId="0" fillId="9" borderId="4" xfId="0" applyNumberFormat="1" applyFill="1" applyBorder="1" applyAlignment="1">
      <alignment horizontal="center" vertical="center"/>
    </xf>
    <xf numFmtId="164" fontId="0" fillId="0" borderId="4" xfId="0" applyNumberFormat="1" applyBorder="1"/>
    <xf numFmtId="164" fontId="0" fillId="0" borderId="19" xfId="0" applyNumberFormat="1" applyBorder="1"/>
    <xf numFmtId="164" fontId="0" fillId="0" borderId="3" xfId="0" applyNumberFormat="1" applyBorder="1"/>
    <xf numFmtId="164" fontId="0" fillId="0" borderId="23" xfId="0" applyNumberFormat="1" applyBorder="1"/>
    <xf numFmtId="0" fontId="1" fillId="0" borderId="21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9" borderId="14" xfId="0" applyFill="1" applyBorder="1"/>
    <xf numFmtId="0" fontId="0" fillId="9" borderId="14" xfId="0" applyFill="1" applyBorder="1" applyAlignment="1">
      <alignment horizontal="center" vertical="center"/>
    </xf>
    <xf numFmtId="164" fontId="0" fillId="9" borderId="14" xfId="0" applyNumberForma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/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0" fillId="9" borderId="5" xfId="0" applyFill="1" applyBorder="1"/>
    <xf numFmtId="0" fontId="0" fillId="8" borderId="25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0" fillId="10" borderId="13" xfId="0" applyFill="1" applyBorder="1"/>
    <xf numFmtId="0" fontId="0" fillId="10" borderId="14" xfId="0" applyFill="1" applyBorder="1"/>
    <xf numFmtId="0" fontId="0" fillId="10" borderId="14" xfId="0" applyFill="1" applyBorder="1" applyAlignment="1">
      <alignment horizontal="center" vertical="center"/>
    </xf>
    <xf numFmtId="164" fontId="0" fillId="10" borderId="14" xfId="0" applyNumberFormat="1" applyFill="1" applyBorder="1" applyAlignment="1">
      <alignment horizontal="center" vertical="center"/>
    </xf>
    <xf numFmtId="164" fontId="0" fillId="10" borderId="14" xfId="0" applyNumberFormat="1" applyFill="1" applyBorder="1"/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9" borderId="31" xfId="0" applyFill="1" applyBorder="1" applyAlignment="1">
      <alignment wrapText="1"/>
    </xf>
    <xf numFmtId="0" fontId="0" fillId="9" borderId="13" xfId="0" applyFill="1" applyBorder="1" applyAlignment="1"/>
    <xf numFmtId="0" fontId="0" fillId="0" borderId="31" xfId="0" applyBorder="1" applyAlignment="1">
      <alignment wrapText="1"/>
    </xf>
    <xf numFmtId="0" fontId="0" fillId="0" borderId="13" xfId="0" applyBorder="1"/>
    <xf numFmtId="164" fontId="0" fillId="2" borderId="6" xfId="0" applyNumberFormat="1" applyFill="1" applyBorder="1"/>
    <xf numFmtId="164" fontId="0" fillId="2" borderId="1" xfId="0" applyNumberFormat="1" applyFill="1" applyBorder="1"/>
    <xf numFmtId="164" fontId="0" fillId="2" borderId="11" xfId="0" applyNumberFormat="1" applyFill="1" applyBorder="1"/>
    <xf numFmtId="0" fontId="0" fillId="0" borderId="16" xfId="0" applyBorder="1" applyAlignment="1">
      <alignment horizontal="center" vertical="center"/>
    </xf>
    <xf numFmtId="164" fontId="0" fillId="2" borderId="19" xfId="0" applyNumberFormat="1" applyFill="1" applyBorder="1"/>
    <xf numFmtId="164" fontId="0" fillId="2" borderId="3" xfId="0" applyNumberFormat="1" applyFill="1" applyBorder="1"/>
    <xf numFmtId="164" fontId="0" fillId="2" borderId="20" xfId="0" applyNumberFormat="1" applyFill="1" applyBorder="1"/>
    <xf numFmtId="164" fontId="0" fillId="0" borderId="20" xfId="0" applyNumberFormat="1" applyBorder="1"/>
    <xf numFmtId="0" fontId="0" fillId="9" borderId="1" xfId="0" applyFill="1" applyBorder="1" applyAlignment="1"/>
    <xf numFmtId="0" fontId="0" fillId="6" borderId="5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18" xfId="0" applyFill="1" applyBorder="1" applyAlignment="1">
      <alignment vertical="center" wrapText="1"/>
    </xf>
    <xf numFmtId="0" fontId="0" fillId="0" borderId="1" xfId="0" applyBorder="1" applyAlignment="1"/>
    <xf numFmtId="0" fontId="0" fillId="0" borderId="11" xfId="0" applyBorder="1" applyAlignment="1"/>
    <xf numFmtId="0" fontId="0" fillId="4" borderId="5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10" xfId="0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10" xfId="0" applyFill="1" applyBorder="1" applyAlignment="1">
      <alignment vertical="center" wrapText="1"/>
    </xf>
    <xf numFmtId="0" fontId="0" fillId="8" borderId="27" xfId="0" applyFill="1" applyBorder="1" applyAlignment="1">
      <alignment vertical="center" wrapText="1"/>
    </xf>
    <xf numFmtId="0" fontId="0" fillId="8" borderId="25" xfId="0" applyFill="1" applyBorder="1" applyAlignment="1">
      <alignment vertical="center" wrapText="1"/>
    </xf>
    <xf numFmtId="0" fontId="0" fillId="8" borderId="26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9" borderId="8" xfId="0" applyFill="1" applyBorder="1" applyAlignment="1"/>
    <xf numFmtId="0" fontId="0" fillId="9" borderId="10" xfId="0" applyFill="1" applyBorder="1" applyAlignment="1"/>
    <xf numFmtId="164" fontId="1" fillId="0" borderId="17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4" fontId="0" fillId="0" borderId="0" xfId="0" applyNumberFormat="1"/>
    <xf numFmtId="164" fontId="1" fillId="11" borderId="1" xfId="0" applyNumberFormat="1" applyFont="1" applyFill="1" applyBorder="1" applyAlignment="1">
      <alignment horizontal="center" vertical="center"/>
    </xf>
    <xf numFmtId="164" fontId="1" fillId="10" borderId="6" xfId="0" applyNumberFormat="1" applyFont="1" applyFill="1" applyBorder="1" applyAlignment="1">
      <alignment horizontal="center" vertical="center"/>
    </xf>
    <xf numFmtId="164" fontId="1" fillId="10" borderId="7" xfId="0" applyNumberFormat="1" applyFont="1" applyFill="1" applyBorder="1" applyAlignment="1">
      <alignment horizontal="center" vertical="center"/>
    </xf>
    <xf numFmtId="164" fontId="1" fillId="11" borderId="9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 vertical="center"/>
    </xf>
    <xf numFmtId="164" fontId="0" fillId="0" borderId="33" xfId="0" applyNumberFormat="1" applyFont="1" applyFill="1" applyBorder="1" applyAlignment="1">
      <alignment horizontal="center" vertical="center"/>
    </xf>
    <xf numFmtId="164" fontId="0" fillId="0" borderId="33" xfId="0" applyNumberFormat="1" applyFont="1" applyBorder="1" applyAlignment="1">
      <alignment horizontal="center"/>
    </xf>
    <xf numFmtId="164" fontId="0" fillId="0" borderId="21" xfId="0" applyNumberFormat="1" applyBorder="1" applyAlignment="1">
      <alignment horizontal="center" vertical="center"/>
    </xf>
    <xf numFmtId="0" fontId="1" fillId="10" borderId="15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4" fontId="4" fillId="10" borderId="6" xfId="0" applyNumberFormat="1" applyFont="1" applyFill="1" applyBorder="1" applyAlignment="1">
      <alignment horizontal="center" vertical="center"/>
    </xf>
    <xf numFmtId="164" fontId="3" fillId="10" borderId="6" xfId="0" applyNumberFormat="1" applyFont="1" applyFill="1" applyBorder="1" applyAlignment="1">
      <alignment horizontal="center" vertical="center"/>
    </xf>
    <xf numFmtId="164" fontId="3" fillId="10" borderId="6" xfId="0" applyNumberFormat="1" applyFont="1" applyFill="1" applyBorder="1" applyAlignment="1">
      <alignment horizontal="center"/>
    </xf>
    <xf numFmtId="164" fontId="3" fillId="10" borderId="7" xfId="0" applyNumberFormat="1" applyFont="1" applyFill="1" applyBorder="1" applyAlignment="1">
      <alignment horizontal="center" vertical="center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/>
    </xf>
    <xf numFmtId="164" fontId="3" fillId="10" borderId="9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7" xfId="0" applyNumberFormat="1" applyFont="1" applyBorder="1" applyAlignment="1">
      <alignment horizontal="center" vertical="center"/>
    </xf>
    <xf numFmtId="164" fontId="4" fillId="10" borderId="38" xfId="0" applyNumberFormat="1" applyFont="1" applyFill="1" applyBorder="1" applyAlignment="1">
      <alignment horizontal="center" vertical="center"/>
    </xf>
    <xf numFmtId="164" fontId="4" fillId="0" borderId="39" xfId="0" applyNumberFormat="1" applyFont="1" applyBorder="1" applyAlignment="1">
      <alignment horizontal="center" vertical="center"/>
    </xf>
    <xf numFmtId="164" fontId="3" fillId="0" borderId="39" xfId="0" applyNumberFormat="1" applyFont="1" applyBorder="1" applyAlignment="1">
      <alignment horizontal="center" vertical="center"/>
    </xf>
    <xf numFmtId="164" fontId="4" fillId="10" borderId="39" xfId="0" applyNumberFormat="1" applyFont="1" applyFill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/>
    <xf numFmtId="0" fontId="3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12" borderId="42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/>
    </xf>
    <xf numFmtId="164" fontId="3" fillId="0" borderId="33" xfId="0" applyNumberFormat="1" applyFont="1" applyFill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9" borderId="4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9" borderId="1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757"/>
      <color rgb="FFCC3300"/>
      <color rgb="FFFFFFFF"/>
      <color rgb="FFF27A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2:N50"/>
  <sheetViews>
    <sheetView topLeftCell="A8" zoomScale="80" zoomScaleNormal="80" workbookViewId="0">
      <selection activeCell="B18" sqref="B18:B20"/>
    </sheetView>
  </sheetViews>
  <sheetFormatPr defaultRowHeight="15" x14ac:dyDescent="0.25"/>
  <cols>
    <col min="1" max="1" width="1.140625" customWidth="1"/>
    <col min="2" max="2" width="17.140625" customWidth="1"/>
    <col min="3" max="3" width="37.5703125" customWidth="1"/>
    <col min="4" max="4" width="15.28515625" customWidth="1"/>
    <col min="5" max="5" width="8.7109375" customWidth="1"/>
    <col min="6" max="6" width="6.42578125" customWidth="1"/>
    <col min="7" max="7" width="13.85546875" customWidth="1"/>
    <col min="8" max="9" width="15.5703125" customWidth="1"/>
    <col min="10" max="10" width="15.140625" customWidth="1"/>
    <col min="11" max="11" width="10.42578125" customWidth="1"/>
    <col min="12" max="12" width="10.5703125" customWidth="1"/>
    <col min="13" max="13" width="11.42578125" customWidth="1"/>
    <col min="14" max="14" width="13.42578125" customWidth="1"/>
    <col min="15" max="15" width="0.5703125" customWidth="1"/>
    <col min="16" max="16" width="8.7109375" customWidth="1"/>
  </cols>
  <sheetData>
    <row r="2" spans="2:14" ht="15.75" x14ac:dyDescent="0.25">
      <c r="C2" s="73" t="s">
        <v>67</v>
      </c>
    </row>
    <row r="3" spans="2:14" ht="15.75" thickBot="1" x14ac:dyDescent="0.3"/>
    <row r="4" spans="2:14" ht="75" customHeight="1" thickBot="1" x14ac:dyDescent="0.3">
      <c r="B4" s="34" t="s">
        <v>0</v>
      </c>
      <c r="C4" s="35" t="s">
        <v>6</v>
      </c>
      <c r="D4" s="35" t="s">
        <v>7</v>
      </c>
      <c r="E4" s="35" t="s">
        <v>8</v>
      </c>
      <c r="F4" s="35" t="s">
        <v>10</v>
      </c>
      <c r="G4" s="36" t="s">
        <v>58</v>
      </c>
      <c r="H4" s="36" t="s">
        <v>59</v>
      </c>
      <c r="I4" s="36" t="s">
        <v>60</v>
      </c>
      <c r="J4" s="36" t="s">
        <v>75</v>
      </c>
      <c r="K4" s="36" t="s">
        <v>68</v>
      </c>
      <c r="L4" s="36" t="s">
        <v>69</v>
      </c>
      <c r="M4" s="36" t="s">
        <v>70</v>
      </c>
      <c r="N4" s="37" t="s">
        <v>71</v>
      </c>
    </row>
    <row r="5" spans="2:14" ht="14.45" customHeight="1" x14ac:dyDescent="0.25">
      <c r="B5" s="95" t="s">
        <v>1</v>
      </c>
      <c r="C5" s="15" t="s">
        <v>2</v>
      </c>
      <c r="D5" s="15" t="s">
        <v>3</v>
      </c>
      <c r="E5" s="16" t="s">
        <v>48</v>
      </c>
      <c r="F5" s="17">
        <v>1</v>
      </c>
      <c r="G5" s="18"/>
      <c r="H5" s="18">
        <v>14.5</v>
      </c>
      <c r="I5" s="18">
        <v>12.5</v>
      </c>
      <c r="J5" s="84" t="s">
        <v>74</v>
      </c>
      <c r="K5" s="19">
        <f>H5*26*F5</f>
        <v>377</v>
      </c>
      <c r="L5" s="19">
        <f>I5*26*F5</f>
        <v>325</v>
      </c>
      <c r="M5" s="19">
        <f>K5+L5</f>
        <v>702</v>
      </c>
      <c r="N5" s="121">
        <f>SUM(M5:M17)</f>
        <v>10699</v>
      </c>
    </row>
    <row r="6" spans="2:14" x14ac:dyDescent="0.25">
      <c r="B6" s="96"/>
      <c r="C6" s="1" t="s">
        <v>17</v>
      </c>
      <c r="D6" s="1" t="s">
        <v>4</v>
      </c>
      <c r="E6" s="1" t="s">
        <v>5</v>
      </c>
      <c r="F6" s="4">
        <v>1</v>
      </c>
      <c r="G6" s="7"/>
      <c r="H6" s="7">
        <v>13.5</v>
      </c>
      <c r="I6" s="7">
        <v>10</v>
      </c>
      <c r="J6" s="4" t="s">
        <v>74</v>
      </c>
      <c r="K6" s="14">
        <f t="shared" ref="K6:K36" si="0">H6*26*F6</f>
        <v>351</v>
      </c>
      <c r="L6" s="14">
        <f t="shared" ref="L6:L36" si="1">I6*26*F6</f>
        <v>260</v>
      </c>
      <c r="M6" s="14">
        <f t="shared" ref="M6:M37" si="2">K6+L6</f>
        <v>611</v>
      </c>
      <c r="N6" s="122"/>
    </row>
    <row r="7" spans="2:14" x14ac:dyDescent="0.25">
      <c r="B7" s="96"/>
      <c r="C7" s="1" t="s">
        <v>18</v>
      </c>
      <c r="D7" s="1" t="s">
        <v>4</v>
      </c>
      <c r="E7" s="1" t="s">
        <v>5</v>
      </c>
      <c r="F7" s="4">
        <v>1</v>
      </c>
      <c r="G7" s="7"/>
      <c r="H7" s="7">
        <v>13.5</v>
      </c>
      <c r="I7" s="7">
        <v>10</v>
      </c>
      <c r="J7" s="4" t="s">
        <v>74</v>
      </c>
      <c r="K7" s="14">
        <f t="shared" si="0"/>
        <v>351</v>
      </c>
      <c r="L7" s="14">
        <f t="shared" si="1"/>
        <v>260</v>
      </c>
      <c r="M7" s="14">
        <f t="shared" si="2"/>
        <v>611</v>
      </c>
      <c r="N7" s="122"/>
    </row>
    <row r="8" spans="2:14" x14ac:dyDescent="0.25">
      <c r="B8" s="96"/>
      <c r="C8" s="93" t="s">
        <v>9</v>
      </c>
      <c r="D8" s="1" t="s">
        <v>4</v>
      </c>
      <c r="E8" s="1" t="s">
        <v>11</v>
      </c>
      <c r="F8" s="4">
        <v>2</v>
      </c>
      <c r="G8" s="7"/>
      <c r="H8" s="7">
        <v>21</v>
      </c>
      <c r="I8" s="7">
        <v>16</v>
      </c>
      <c r="J8" s="4" t="s">
        <v>74</v>
      </c>
      <c r="K8" s="14">
        <f t="shared" si="0"/>
        <v>1092</v>
      </c>
      <c r="L8" s="14">
        <f t="shared" si="1"/>
        <v>832</v>
      </c>
      <c r="M8" s="14">
        <f t="shared" si="2"/>
        <v>1924</v>
      </c>
      <c r="N8" s="122"/>
    </row>
    <row r="9" spans="2:14" x14ac:dyDescent="0.25">
      <c r="B9" s="96"/>
      <c r="C9" s="93"/>
      <c r="D9" s="1" t="s">
        <v>12</v>
      </c>
      <c r="E9" s="1" t="s">
        <v>11</v>
      </c>
      <c r="F9" s="4">
        <v>1</v>
      </c>
      <c r="G9" s="7"/>
      <c r="H9" s="7">
        <v>24</v>
      </c>
      <c r="I9" s="7">
        <v>18</v>
      </c>
      <c r="J9" s="4" t="s">
        <v>74</v>
      </c>
      <c r="K9" s="14">
        <f t="shared" si="0"/>
        <v>624</v>
      </c>
      <c r="L9" s="14">
        <f t="shared" si="1"/>
        <v>468</v>
      </c>
      <c r="M9" s="14">
        <f t="shared" si="2"/>
        <v>1092</v>
      </c>
      <c r="N9" s="122"/>
    </row>
    <row r="10" spans="2:14" x14ac:dyDescent="0.25">
      <c r="B10" s="96"/>
      <c r="C10" s="1" t="s">
        <v>19</v>
      </c>
      <c r="D10" s="1" t="s">
        <v>4</v>
      </c>
      <c r="E10" s="1" t="s">
        <v>5</v>
      </c>
      <c r="F10" s="4">
        <v>1</v>
      </c>
      <c r="G10" s="7"/>
      <c r="H10" s="7">
        <v>13.5</v>
      </c>
      <c r="I10" s="7">
        <v>10</v>
      </c>
      <c r="J10" s="4" t="s">
        <v>74</v>
      </c>
      <c r="K10" s="14">
        <f t="shared" si="0"/>
        <v>351</v>
      </c>
      <c r="L10" s="14">
        <f t="shared" si="1"/>
        <v>260</v>
      </c>
      <c r="M10" s="14">
        <f t="shared" si="2"/>
        <v>611</v>
      </c>
      <c r="N10" s="122"/>
    </row>
    <row r="11" spans="2:14" x14ac:dyDescent="0.25">
      <c r="B11" s="96"/>
      <c r="C11" s="1" t="s">
        <v>13</v>
      </c>
      <c r="D11" s="1" t="s">
        <v>14</v>
      </c>
      <c r="E11" s="3" t="s">
        <v>48</v>
      </c>
      <c r="F11" s="4">
        <v>1</v>
      </c>
      <c r="G11" s="7"/>
      <c r="H11" s="7">
        <v>14.5</v>
      </c>
      <c r="I11" s="7">
        <v>12.5</v>
      </c>
      <c r="J11" s="4" t="s">
        <v>74</v>
      </c>
      <c r="K11" s="14">
        <f t="shared" si="0"/>
        <v>377</v>
      </c>
      <c r="L11" s="14">
        <f t="shared" si="1"/>
        <v>325</v>
      </c>
      <c r="M11" s="14">
        <f t="shared" si="2"/>
        <v>702</v>
      </c>
      <c r="N11" s="122"/>
    </row>
    <row r="12" spans="2:14" x14ac:dyDescent="0.25">
      <c r="B12" s="96"/>
      <c r="C12" s="1" t="s">
        <v>15</v>
      </c>
      <c r="D12" s="1" t="s">
        <v>3</v>
      </c>
      <c r="E12" s="1" t="s">
        <v>5</v>
      </c>
      <c r="F12" s="4">
        <v>3</v>
      </c>
      <c r="G12" s="7"/>
      <c r="H12" s="7">
        <v>9</v>
      </c>
      <c r="I12" s="7">
        <v>7</v>
      </c>
      <c r="J12" s="4" t="s">
        <v>74</v>
      </c>
      <c r="K12" s="14">
        <f t="shared" si="0"/>
        <v>702</v>
      </c>
      <c r="L12" s="14">
        <f t="shared" si="1"/>
        <v>546</v>
      </c>
      <c r="M12" s="14">
        <f t="shared" si="2"/>
        <v>1248</v>
      </c>
      <c r="N12" s="122"/>
    </row>
    <row r="13" spans="2:14" x14ac:dyDescent="0.25">
      <c r="B13" s="96"/>
      <c r="C13" s="1" t="s">
        <v>16</v>
      </c>
      <c r="D13" s="1" t="s">
        <v>3</v>
      </c>
      <c r="E13" s="3" t="s">
        <v>48</v>
      </c>
      <c r="F13" s="4">
        <v>1</v>
      </c>
      <c r="G13" s="7"/>
      <c r="H13" s="7">
        <v>14.5</v>
      </c>
      <c r="I13" s="7">
        <v>12.5</v>
      </c>
      <c r="J13" s="4" t="s">
        <v>74</v>
      </c>
      <c r="K13" s="14">
        <f t="shared" si="0"/>
        <v>377</v>
      </c>
      <c r="L13" s="14">
        <f t="shared" si="1"/>
        <v>325</v>
      </c>
      <c r="M13" s="14">
        <f t="shared" si="2"/>
        <v>702</v>
      </c>
      <c r="N13" s="122"/>
    </row>
    <row r="14" spans="2:14" x14ac:dyDescent="0.25">
      <c r="B14" s="96"/>
      <c r="C14" s="1" t="s">
        <v>20</v>
      </c>
      <c r="D14" s="1" t="s">
        <v>3</v>
      </c>
      <c r="E14" s="1" t="s">
        <v>5</v>
      </c>
      <c r="F14" s="4">
        <v>1</v>
      </c>
      <c r="G14" s="7"/>
      <c r="H14" s="7">
        <v>9</v>
      </c>
      <c r="I14" s="7">
        <v>7</v>
      </c>
      <c r="J14" s="4" t="s">
        <v>74</v>
      </c>
      <c r="K14" s="14">
        <f t="shared" si="0"/>
        <v>234</v>
      </c>
      <c r="L14" s="14">
        <f t="shared" si="1"/>
        <v>182</v>
      </c>
      <c r="M14" s="14">
        <f t="shared" si="2"/>
        <v>416</v>
      </c>
      <c r="N14" s="122"/>
    </row>
    <row r="15" spans="2:14" x14ac:dyDescent="0.25">
      <c r="B15" s="96"/>
      <c r="C15" s="93" t="s">
        <v>21</v>
      </c>
      <c r="D15" s="1" t="s">
        <v>3</v>
      </c>
      <c r="E15" s="3" t="s">
        <v>48</v>
      </c>
      <c r="F15" s="4">
        <v>1</v>
      </c>
      <c r="G15" s="7"/>
      <c r="H15" s="7">
        <v>14.5</v>
      </c>
      <c r="I15" s="7">
        <v>12.5</v>
      </c>
      <c r="J15" s="4" t="s">
        <v>74</v>
      </c>
      <c r="K15" s="14">
        <f t="shared" si="0"/>
        <v>377</v>
      </c>
      <c r="L15" s="14">
        <f t="shared" si="1"/>
        <v>325</v>
      </c>
      <c r="M15" s="14">
        <f t="shared" si="2"/>
        <v>702</v>
      </c>
      <c r="N15" s="122"/>
    </row>
    <row r="16" spans="2:14" x14ac:dyDescent="0.25">
      <c r="B16" s="96"/>
      <c r="C16" s="93"/>
      <c r="D16" s="1" t="s">
        <v>4</v>
      </c>
      <c r="E16" s="1" t="s">
        <v>11</v>
      </c>
      <c r="F16" s="4">
        <v>1</v>
      </c>
      <c r="G16" s="7"/>
      <c r="H16" s="7">
        <v>21</v>
      </c>
      <c r="I16" s="7">
        <v>16</v>
      </c>
      <c r="J16" s="4" t="s">
        <v>74</v>
      </c>
      <c r="K16" s="14">
        <f t="shared" si="0"/>
        <v>546</v>
      </c>
      <c r="L16" s="14">
        <f t="shared" si="1"/>
        <v>416</v>
      </c>
      <c r="M16" s="14">
        <f t="shared" si="2"/>
        <v>962</v>
      </c>
      <c r="N16" s="122"/>
    </row>
    <row r="17" spans="2:14" ht="15.75" thickBot="1" x14ac:dyDescent="0.3">
      <c r="B17" s="97"/>
      <c r="C17" s="94"/>
      <c r="D17" s="20" t="s">
        <v>3</v>
      </c>
      <c r="E17" s="20" t="s">
        <v>5</v>
      </c>
      <c r="F17" s="21">
        <v>1</v>
      </c>
      <c r="G17" s="22"/>
      <c r="H17" s="22">
        <v>9</v>
      </c>
      <c r="I17" s="22">
        <v>7</v>
      </c>
      <c r="J17" s="10" t="s">
        <v>74</v>
      </c>
      <c r="K17" s="23">
        <f t="shared" si="0"/>
        <v>234</v>
      </c>
      <c r="L17" s="23">
        <f t="shared" si="1"/>
        <v>182</v>
      </c>
      <c r="M17" s="23">
        <f t="shared" si="2"/>
        <v>416</v>
      </c>
      <c r="N17" s="123"/>
    </row>
    <row r="18" spans="2:14" ht="30" x14ac:dyDescent="0.25">
      <c r="B18" s="98" t="s">
        <v>22</v>
      </c>
      <c r="C18" s="24" t="s">
        <v>23</v>
      </c>
      <c r="D18" s="24" t="s">
        <v>26</v>
      </c>
      <c r="E18" s="24" t="s">
        <v>5</v>
      </c>
      <c r="F18" s="25">
        <v>1</v>
      </c>
      <c r="G18" s="26"/>
      <c r="H18" s="26">
        <v>9</v>
      </c>
      <c r="I18" s="26">
        <v>7</v>
      </c>
      <c r="J18" s="25" t="s">
        <v>74</v>
      </c>
      <c r="K18" s="19">
        <f t="shared" si="0"/>
        <v>234</v>
      </c>
      <c r="L18" s="19">
        <f t="shared" si="1"/>
        <v>182</v>
      </c>
      <c r="M18" s="42">
        <f t="shared" si="2"/>
        <v>416</v>
      </c>
      <c r="N18" s="117">
        <f>SUM(M18:M20)</f>
        <v>3302</v>
      </c>
    </row>
    <row r="19" spans="2:14" x14ac:dyDescent="0.25">
      <c r="B19" s="99"/>
      <c r="C19" s="8" t="s">
        <v>24</v>
      </c>
      <c r="D19" s="8" t="s">
        <v>27</v>
      </c>
      <c r="E19" s="8" t="s">
        <v>11</v>
      </c>
      <c r="F19" s="9">
        <v>1</v>
      </c>
      <c r="G19" s="13"/>
      <c r="H19" s="13">
        <v>21</v>
      </c>
      <c r="I19" s="13">
        <v>16</v>
      </c>
      <c r="J19" s="9" t="s">
        <v>74</v>
      </c>
      <c r="K19" s="14">
        <f t="shared" si="0"/>
        <v>546</v>
      </c>
      <c r="L19" s="14">
        <f t="shared" si="1"/>
        <v>416</v>
      </c>
      <c r="M19" s="43">
        <f t="shared" si="2"/>
        <v>962</v>
      </c>
      <c r="N19" s="118"/>
    </row>
    <row r="20" spans="2:14" ht="12.6" customHeight="1" thickBot="1" x14ac:dyDescent="0.3">
      <c r="B20" s="100"/>
      <c r="C20" s="38" t="s">
        <v>25</v>
      </c>
      <c r="D20" s="38" t="s">
        <v>27</v>
      </c>
      <c r="E20" s="38" t="s">
        <v>11</v>
      </c>
      <c r="F20" s="39">
        <v>2</v>
      </c>
      <c r="G20" s="40"/>
      <c r="H20" s="40">
        <v>21</v>
      </c>
      <c r="I20" s="40">
        <v>16</v>
      </c>
      <c r="J20" s="39" t="s">
        <v>74</v>
      </c>
      <c r="K20" s="41">
        <f t="shared" si="0"/>
        <v>1092</v>
      </c>
      <c r="L20" s="41">
        <f t="shared" si="1"/>
        <v>832</v>
      </c>
      <c r="M20" s="44">
        <f t="shared" si="2"/>
        <v>1924</v>
      </c>
      <c r="N20" s="119"/>
    </row>
    <row r="21" spans="2:14" ht="14.45" customHeight="1" x14ac:dyDescent="0.25">
      <c r="B21" s="101" t="s">
        <v>29</v>
      </c>
      <c r="C21" s="30" t="s">
        <v>30</v>
      </c>
      <c r="D21" s="30" t="s">
        <v>14</v>
      </c>
      <c r="E21" s="30" t="s">
        <v>5</v>
      </c>
      <c r="F21" s="31">
        <v>1</v>
      </c>
      <c r="G21" s="18"/>
      <c r="H21" s="18">
        <v>9</v>
      </c>
      <c r="I21" s="18">
        <v>7</v>
      </c>
      <c r="J21" s="17" t="s">
        <v>74</v>
      </c>
      <c r="K21" s="19">
        <f t="shared" si="0"/>
        <v>234</v>
      </c>
      <c r="L21" s="19">
        <f t="shared" si="1"/>
        <v>182</v>
      </c>
      <c r="M21" s="19">
        <f t="shared" si="2"/>
        <v>416</v>
      </c>
      <c r="N21" s="121">
        <f>SUM(M21:M25)</f>
        <v>2626</v>
      </c>
    </row>
    <row r="22" spans="2:14" x14ac:dyDescent="0.25">
      <c r="B22" s="102"/>
      <c r="C22" s="2" t="s">
        <v>31</v>
      </c>
      <c r="D22" s="2" t="s">
        <v>3</v>
      </c>
      <c r="E22" s="2" t="s">
        <v>5</v>
      </c>
      <c r="F22" s="6">
        <v>1</v>
      </c>
      <c r="G22" s="7"/>
      <c r="H22" s="7">
        <v>9</v>
      </c>
      <c r="I22" s="7">
        <v>7</v>
      </c>
      <c r="J22" s="9" t="s">
        <v>74</v>
      </c>
      <c r="K22" s="14">
        <f t="shared" si="0"/>
        <v>234</v>
      </c>
      <c r="L22" s="14">
        <f t="shared" si="1"/>
        <v>182</v>
      </c>
      <c r="M22" s="14">
        <f t="shared" si="2"/>
        <v>416</v>
      </c>
      <c r="N22" s="122"/>
    </row>
    <row r="23" spans="2:14" x14ac:dyDescent="0.25">
      <c r="B23" s="102"/>
      <c r="C23" s="2" t="s">
        <v>32</v>
      </c>
      <c r="D23" s="1" t="s">
        <v>4</v>
      </c>
      <c r="E23" s="2" t="s">
        <v>11</v>
      </c>
      <c r="F23" s="6">
        <v>1</v>
      </c>
      <c r="G23" s="7"/>
      <c r="H23" s="7">
        <v>21</v>
      </c>
      <c r="I23" s="7">
        <v>16</v>
      </c>
      <c r="J23" s="9" t="s">
        <v>74</v>
      </c>
      <c r="K23" s="14">
        <f t="shared" si="0"/>
        <v>546</v>
      </c>
      <c r="L23" s="14">
        <f t="shared" si="1"/>
        <v>416</v>
      </c>
      <c r="M23" s="14">
        <f t="shared" si="2"/>
        <v>962</v>
      </c>
      <c r="N23" s="122"/>
    </row>
    <row r="24" spans="2:14" x14ac:dyDescent="0.25">
      <c r="B24" s="102"/>
      <c r="C24" s="2" t="s">
        <v>33</v>
      </c>
      <c r="D24" s="2" t="s">
        <v>3</v>
      </c>
      <c r="E24" s="2" t="s">
        <v>5</v>
      </c>
      <c r="F24" s="6">
        <v>1</v>
      </c>
      <c r="G24" s="7"/>
      <c r="H24" s="7">
        <v>9</v>
      </c>
      <c r="I24" s="7">
        <v>7</v>
      </c>
      <c r="J24" s="9" t="s">
        <v>74</v>
      </c>
      <c r="K24" s="14">
        <f t="shared" si="0"/>
        <v>234</v>
      </c>
      <c r="L24" s="14">
        <f t="shared" si="1"/>
        <v>182</v>
      </c>
      <c r="M24" s="14">
        <f t="shared" si="2"/>
        <v>416</v>
      </c>
      <c r="N24" s="122"/>
    </row>
    <row r="25" spans="2:14" ht="15.75" thickBot="1" x14ac:dyDescent="0.3">
      <c r="B25" s="103"/>
      <c r="C25" s="32" t="s">
        <v>34</v>
      </c>
      <c r="D25" s="32" t="s">
        <v>3</v>
      </c>
      <c r="E25" s="32" t="s">
        <v>5</v>
      </c>
      <c r="F25" s="33">
        <v>1</v>
      </c>
      <c r="G25" s="22"/>
      <c r="H25" s="22">
        <v>9</v>
      </c>
      <c r="I25" s="22">
        <v>7</v>
      </c>
      <c r="J25" s="9" t="s">
        <v>74</v>
      </c>
      <c r="K25" s="23">
        <f t="shared" si="0"/>
        <v>234</v>
      </c>
      <c r="L25" s="23">
        <f t="shared" si="1"/>
        <v>182</v>
      </c>
      <c r="M25" s="23">
        <f t="shared" si="2"/>
        <v>416</v>
      </c>
      <c r="N25" s="123"/>
    </row>
    <row r="26" spans="2:14" ht="30" x14ac:dyDescent="0.25">
      <c r="B26" s="90" t="s">
        <v>35</v>
      </c>
      <c r="C26" s="24" t="s">
        <v>36</v>
      </c>
      <c r="D26" s="24" t="s">
        <v>4</v>
      </c>
      <c r="E26" s="24" t="s">
        <v>5</v>
      </c>
      <c r="F26" s="25">
        <v>1</v>
      </c>
      <c r="G26" s="26"/>
      <c r="H26" s="18">
        <v>13.5</v>
      </c>
      <c r="I26" s="18">
        <v>10</v>
      </c>
      <c r="J26" s="25" t="s">
        <v>74</v>
      </c>
      <c r="K26" s="19">
        <f t="shared" si="0"/>
        <v>351</v>
      </c>
      <c r="L26" s="19">
        <f t="shared" si="1"/>
        <v>260</v>
      </c>
      <c r="M26" s="19">
        <f t="shared" si="2"/>
        <v>611</v>
      </c>
      <c r="N26" s="117">
        <f>SUM(M26:M29)</f>
        <v>3809</v>
      </c>
    </row>
    <row r="27" spans="2:14" x14ac:dyDescent="0.25">
      <c r="B27" s="91"/>
      <c r="C27" s="89" t="s">
        <v>37</v>
      </c>
      <c r="D27" s="8" t="s">
        <v>3</v>
      </c>
      <c r="E27" s="8" t="s">
        <v>5</v>
      </c>
      <c r="F27" s="9">
        <v>2</v>
      </c>
      <c r="G27" s="13"/>
      <c r="H27" s="7">
        <v>9</v>
      </c>
      <c r="I27" s="7">
        <v>7</v>
      </c>
      <c r="J27" s="9" t="s">
        <v>74</v>
      </c>
      <c r="K27" s="14">
        <f t="shared" si="0"/>
        <v>468</v>
      </c>
      <c r="L27" s="14">
        <f t="shared" si="1"/>
        <v>364</v>
      </c>
      <c r="M27" s="14">
        <f t="shared" si="2"/>
        <v>832</v>
      </c>
      <c r="N27" s="118"/>
    </row>
    <row r="28" spans="2:14" x14ac:dyDescent="0.25">
      <c r="B28" s="91"/>
      <c r="C28" s="89"/>
      <c r="D28" s="8" t="s">
        <v>3</v>
      </c>
      <c r="E28" s="8" t="s">
        <v>48</v>
      </c>
      <c r="F28" s="9">
        <v>1</v>
      </c>
      <c r="G28" s="13"/>
      <c r="H28" s="7">
        <v>14.5</v>
      </c>
      <c r="I28" s="7">
        <v>12.5</v>
      </c>
      <c r="J28" s="9" t="s">
        <v>74</v>
      </c>
      <c r="K28" s="14">
        <f t="shared" si="0"/>
        <v>377</v>
      </c>
      <c r="L28" s="14">
        <f t="shared" si="1"/>
        <v>325</v>
      </c>
      <c r="M28" s="14">
        <f t="shared" si="2"/>
        <v>702</v>
      </c>
      <c r="N28" s="118"/>
    </row>
    <row r="29" spans="2:14" ht="15.75" thickBot="1" x14ac:dyDescent="0.3">
      <c r="B29" s="92"/>
      <c r="C29" s="38" t="s">
        <v>62</v>
      </c>
      <c r="D29" s="38" t="s">
        <v>3</v>
      </c>
      <c r="E29" s="38" t="s">
        <v>5</v>
      </c>
      <c r="F29" s="39">
        <v>4</v>
      </c>
      <c r="G29" s="40"/>
      <c r="H29" s="46">
        <v>9</v>
      </c>
      <c r="I29" s="46">
        <v>7</v>
      </c>
      <c r="J29" s="39" t="s">
        <v>74</v>
      </c>
      <c r="K29" s="41">
        <f t="shared" si="0"/>
        <v>936</v>
      </c>
      <c r="L29" s="41">
        <f t="shared" si="1"/>
        <v>728</v>
      </c>
      <c r="M29" s="41">
        <f t="shared" si="2"/>
        <v>1664</v>
      </c>
      <c r="N29" s="118"/>
    </row>
    <row r="30" spans="2:14" x14ac:dyDescent="0.25">
      <c r="B30" s="104" t="s">
        <v>39</v>
      </c>
      <c r="C30" s="24" t="s">
        <v>63</v>
      </c>
      <c r="D30" s="24" t="s">
        <v>4</v>
      </c>
      <c r="E30" s="24" t="s">
        <v>5</v>
      </c>
      <c r="F30" s="25">
        <v>1</v>
      </c>
      <c r="G30" s="26"/>
      <c r="H30" s="18">
        <v>13.5</v>
      </c>
      <c r="I30" s="18">
        <v>10</v>
      </c>
      <c r="J30" s="25" t="s">
        <v>74</v>
      </c>
      <c r="K30" s="19">
        <f t="shared" si="0"/>
        <v>351</v>
      </c>
      <c r="L30" s="19">
        <f t="shared" si="1"/>
        <v>260</v>
      </c>
      <c r="M30" s="19">
        <f t="shared" si="2"/>
        <v>611</v>
      </c>
      <c r="N30" s="117">
        <f>SUM(M30:M31)</f>
        <v>1313</v>
      </c>
    </row>
    <row r="31" spans="2:14" ht="14.1" customHeight="1" thickBot="1" x14ac:dyDescent="0.3">
      <c r="B31" s="105"/>
      <c r="C31" s="27" t="s">
        <v>38</v>
      </c>
      <c r="D31" s="27" t="s">
        <v>3</v>
      </c>
      <c r="E31" s="27" t="s">
        <v>48</v>
      </c>
      <c r="F31" s="28">
        <v>1</v>
      </c>
      <c r="G31" s="29"/>
      <c r="H31" s="22">
        <v>14.5</v>
      </c>
      <c r="I31" s="22">
        <v>12.5</v>
      </c>
      <c r="J31" s="28" t="s">
        <v>74</v>
      </c>
      <c r="K31" s="23">
        <f t="shared" si="0"/>
        <v>377</v>
      </c>
      <c r="L31" s="23">
        <f t="shared" si="1"/>
        <v>325</v>
      </c>
      <c r="M31" s="23">
        <f t="shared" si="2"/>
        <v>702</v>
      </c>
      <c r="N31" s="119"/>
    </row>
    <row r="32" spans="2:14" ht="30.75" thickBot="1" x14ac:dyDescent="0.3">
      <c r="B32" s="47" t="s">
        <v>40</v>
      </c>
      <c r="C32" s="48"/>
      <c r="D32" s="48" t="s">
        <v>3</v>
      </c>
      <c r="E32" s="48" t="s">
        <v>5</v>
      </c>
      <c r="F32" s="49">
        <v>4</v>
      </c>
      <c r="G32" s="50"/>
      <c r="H32" s="51">
        <v>9</v>
      </c>
      <c r="I32" s="51">
        <v>7</v>
      </c>
      <c r="J32" s="49" t="s">
        <v>74</v>
      </c>
      <c r="K32" s="53">
        <f t="shared" si="0"/>
        <v>936</v>
      </c>
      <c r="L32" s="53">
        <f t="shared" si="1"/>
        <v>728</v>
      </c>
      <c r="M32" s="53">
        <f t="shared" si="2"/>
        <v>1664</v>
      </c>
      <c r="N32" s="65">
        <f>M32</f>
        <v>1664</v>
      </c>
    </row>
    <row r="33" spans="2:14" ht="13.5" customHeight="1" x14ac:dyDescent="0.25">
      <c r="B33" s="106" t="s">
        <v>41</v>
      </c>
      <c r="C33" s="30" t="s">
        <v>42</v>
      </c>
      <c r="D33" s="15" t="s">
        <v>4</v>
      </c>
      <c r="E33" s="30" t="s">
        <v>5</v>
      </c>
      <c r="F33" s="31">
        <v>1</v>
      </c>
      <c r="G33" s="18"/>
      <c r="H33" s="18">
        <v>13.5</v>
      </c>
      <c r="I33" s="18">
        <v>10</v>
      </c>
      <c r="J33" s="25" t="s">
        <v>74</v>
      </c>
      <c r="K33" s="19">
        <f t="shared" si="0"/>
        <v>351</v>
      </c>
      <c r="L33" s="19">
        <f t="shared" si="1"/>
        <v>260</v>
      </c>
      <c r="M33" s="19">
        <f t="shared" si="2"/>
        <v>611</v>
      </c>
      <c r="N33" s="117">
        <f>SUM(M33:M36)</f>
        <v>2249</v>
      </c>
    </row>
    <row r="34" spans="2:14" x14ac:dyDescent="0.25">
      <c r="B34" s="107"/>
      <c r="C34" s="2" t="s">
        <v>43</v>
      </c>
      <c r="D34" s="2" t="s">
        <v>3</v>
      </c>
      <c r="E34" s="2" t="s">
        <v>5</v>
      </c>
      <c r="F34" s="6">
        <v>1</v>
      </c>
      <c r="G34" s="7"/>
      <c r="H34" s="7">
        <v>9</v>
      </c>
      <c r="I34" s="7">
        <v>7</v>
      </c>
      <c r="J34" s="9" t="s">
        <v>74</v>
      </c>
      <c r="K34" s="14">
        <f t="shared" si="0"/>
        <v>234</v>
      </c>
      <c r="L34" s="14">
        <f t="shared" si="1"/>
        <v>182</v>
      </c>
      <c r="M34" s="14">
        <f t="shared" si="2"/>
        <v>416</v>
      </c>
      <c r="N34" s="118"/>
    </row>
    <row r="35" spans="2:14" x14ac:dyDescent="0.25">
      <c r="B35" s="107"/>
      <c r="C35" s="2" t="s">
        <v>44</v>
      </c>
      <c r="D35" s="1" t="s">
        <v>4</v>
      </c>
      <c r="E35" s="2" t="s">
        <v>5</v>
      </c>
      <c r="F35" s="6">
        <v>1</v>
      </c>
      <c r="G35" s="7"/>
      <c r="H35" s="7">
        <v>13.5</v>
      </c>
      <c r="I35" s="7">
        <v>10</v>
      </c>
      <c r="J35" s="9" t="s">
        <v>74</v>
      </c>
      <c r="K35" s="14">
        <f t="shared" si="0"/>
        <v>351</v>
      </c>
      <c r="L35" s="14">
        <f t="shared" si="1"/>
        <v>260</v>
      </c>
      <c r="M35" s="14">
        <f t="shared" si="2"/>
        <v>611</v>
      </c>
      <c r="N35" s="118"/>
    </row>
    <row r="36" spans="2:14" ht="15.75" thickBot="1" x14ac:dyDescent="0.3">
      <c r="B36" s="108"/>
      <c r="C36" s="32" t="s">
        <v>45</v>
      </c>
      <c r="D36" s="20" t="s">
        <v>4</v>
      </c>
      <c r="E36" s="32" t="s">
        <v>5</v>
      </c>
      <c r="F36" s="33">
        <v>1</v>
      </c>
      <c r="G36" s="22"/>
      <c r="H36" s="22">
        <v>13.5</v>
      </c>
      <c r="I36" s="22">
        <v>10</v>
      </c>
      <c r="J36" s="28" t="s">
        <v>74</v>
      </c>
      <c r="K36" s="23">
        <f t="shared" si="0"/>
        <v>351</v>
      </c>
      <c r="L36" s="23">
        <f t="shared" si="1"/>
        <v>260</v>
      </c>
      <c r="M36" s="23">
        <f t="shared" si="2"/>
        <v>611</v>
      </c>
      <c r="N36" s="119"/>
    </row>
    <row r="37" spans="2:14" ht="14.45" customHeight="1" x14ac:dyDescent="0.25">
      <c r="B37" s="109" t="s">
        <v>46</v>
      </c>
      <c r="C37" s="54" t="s">
        <v>47</v>
      </c>
      <c r="D37" s="16" t="s">
        <v>4</v>
      </c>
      <c r="E37" s="16" t="s">
        <v>11</v>
      </c>
      <c r="F37" s="55">
        <v>1</v>
      </c>
      <c r="G37" s="56">
        <v>30</v>
      </c>
      <c r="H37" s="56">
        <v>21</v>
      </c>
      <c r="I37" s="56"/>
      <c r="J37" s="55" t="s">
        <v>74</v>
      </c>
      <c r="K37" s="81">
        <f>G37*26</f>
        <v>780</v>
      </c>
      <c r="L37" s="81">
        <f>H37*26</f>
        <v>546</v>
      </c>
      <c r="M37" s="85">
        <f t="shared" si="2"/>
        <v>1326</v>
      </c>
      <c r="N37" s="120">
        <f>SUM(M37:M43)</f>
        <v>9646</v>
      </c>
    </row>
    <row r="38" spans="2:14" x14ac:dyDescent="0.25">
      <c r="B38" s="110"/>
      <c r="C38" s="57" t="s">
        <v>49</v>
      </c>
      <c r="D38" s="3" t="s">
        <v>4</v>
      </c>
      <c r="E38" s="3" t="s">
        <v>11</v>
      </c>
      <c r="F38" s="5">
        <v>6</v>
      </c>
      <c r="G38" s="12">
        <v>30</v>
      </c>
      <c r="H38" s="12">
        <v>21</v>
      </c>
      <c r="I38" s="12"/>
      <c r="J38" s="5" t="s">
        <v>74</v>
      </c>
      <c r="K38" s="82">
        <f t="shared" ref="K38:K39" si="3">G38*26</f>
        <v>780</v>
      </c>
      <c r="L38" s="82">
        <f t="shared" ref="L38:L39" si="4">H38*26</f>
        <v>546</v>
      </c>
      <c r="M38" s="86">
        <f t="shared" ref="M38:M39" si="5">K38+L38</f>
        <v>1326</v>
      </c>
      <c r="N38" s="118"/>
    </row>
    <row r="39" spans="2:14" ht="15.75" thickBot="1" x14ac:dyDescent="0.3">
      <c r="B39" s="110"/>
      <c r="C39" s="58" t="s">
        <v>64</v>
      </c>
      <c r="D39" s="59" t="s">
        <v>3</v>
      </c>
      <c r="E39" s="59" t="s">
        <v>48</v>
      </c>
      <c r="F39" s="60">
        <v>1</v>
      </c>
      <c r="G39" s="61">
        <v>21</v>
      </c>
      <c r="H39" s="61">
        <v>14.5</v>
      </c>
      <c r="I39" s="61"/>
      <c r="J39" s="60" t="s">
        <v>74</v>
      </c>
      <c r="K39" s="83">
        <f t="shared" si="3"/>
        <v>546</v>
      </c>
      <c r="L39" s="83">
        <f t="shared" si="4"/>
        <v>377</v>
      </c>
      <c r="M39" s="87">
        <f t="shared" si="5"/>
        <v>923</v>
      </c>
      <c r="N39" s="118"/>
    </row>
    <row r="40" spans="2:14" ht="15" hidden="1" customHeight="1" thickBot="1" x14ac:dyDescent="0.3">
      <c r="B40" s="63"/>
      <c r="C40" s="66" t="s">
        <v>65</v>
      </c>
      <c r="D40" s="67" t="s">
        <v>50</v>
      </c>
      <c r="E40" s="67" t="s">
        <v>51</v>
      </c>
      <c r="F40" s="68">
        <v>34</v>
      </c>
      <c r="G40" s="69"/>
      <c r="H40" s="69">
        <v>3.25</v>
      </c>
      <c r="I40" s="69"/>
      <c r="J40" s="67" t="s">
        <v>61</v>
      </c>
      <c r="K40" s="70">
        <f>H40*26*F40</f>
        <v>2873</v>
      </c>
      <c r="L40" s="67"/>
      <c r="M40" s="70">
        <f>K40</f>
        <v>2873</v>
      </c>
      <c r="N40" s="45"/>
    </row>
    <row r="41" spans="2:14" x14ac:dyDescent="0.25">
      <c r="B41" s="110"/>
      <c r="C41" s="62" t="s">
        <v>52</v>
      </c>
      <c r="D41" s="24" t="s">
        <v>3</v>
      </c>
      <c r="E41" s="24" t="s">
        <v>48</v>
      </c>
      <c r="F41" s="25">
        <v>1</v>
      </c>
      <c r="G41" s="26"/>
      <c r="H41" s="26">
        <v>14.5</v>
      </c>
      <c r="I41" s="26">
        <v>12.5</v>
      </c>
      <c r="J41" s="25" t="s">
        <v>74</v>
      </c>
      <c r="K41" s="19">
        <f t="shared" ref="K41:K48" si="6">H41*26*F41</f>
        <v>377</v>
      </c>
      <c r="L41" s="19">
        <f t="shared" ref="L41:L48" si="7">I41*26*F41</f>
        <v>325</v>
      </c>
      <c r="M41" s="42">
        <f t="shared" ref="M41:M48" si="8">K41+L41</f>
        <v>702</v>
      </c>
      <c r="N41" s="118"/>
    </row>
    <row r="42" spans="2:14" x14ac:dyDescent="0.25">
      <c r="B42" s="110"/>
      <c r="C42" s="115" t="s">
        <v>53</v>
      </c>
      <c r="D42" s="8" t="s">
        <v>14</v>
      </c>
      <c r="E42" s="8" t="s">
        <v>48</v>
      </c>
      <c r="F42" s="9">
        <v>2</v>
      </c>
      <c r="G42" s="13"/>
      <c r="H42" s="13">
        <v>14.5</v>
      </c>
      <c r="I42" s="13">
        <v>12.5</v>
      </c>
      <c r="J42" s="9" t="s">
        <v>74</v>
      </c>
      <c r="K42" s="14">
        <f t="shared" si="6"/>
        <v>754</v>
      </c>
      <c r="L42" s="14">
        <f t="shared" si="7"/>
        <v>650</v>
      </c>
      <c r="M42" s="43">
        <f t="shared" si="8"/>
        <v>1404</v>
      </c>
      <c r="N42" s="118"/>
    </row>
    <row r="43" spans="2:14" ht="15.75" thickBot="1" x14ac:dyDescent="0.3">
      <c r="B43" s="111"/>
      <c r="C43" s="116"/>
      <c r="D43" s="27" t="s">
        <v>12</v>
      </c>
      <c r="E43" s="27" t="s">
        <v>11</v>
      </c>
      <c r="F43" s="28">
        <v>1</v>
      </c>
      <c r="G43" s="29"/>
      <c r="H43" s="29">
        <v>24</v>
      </c>
      <c r="I43" s="29">
        <v>18</v>
      </c>
      <c r="J43" s="28" t="s">
        <v>74</v>
      </c>
      <c r="K43" s="23">
        <f t="shared" si="6"/>
        <v>624</v>
      </c>
      <c r="L43" s="23">
        <f t="shared" si="7"/>
        <v>468</v>
      </c>
      <c r="M43" s="88">
        <f t="shared" si="8"/>
        <v>1092</v>
      </c>
      <c r="N43" s="119"/>
    </row>
    <row r="44" spans="2:14" x14ac:dyDescent="0.25">
      <c r="B44" s="112" t="s">
        <v>56</v>
      </c>
      <c r="C44" s="74" t="s">
        <v>66</v>
      </c>
      <c r="D44" s="15" t="s">
        <v>4</v>
      </c>
      <c r="E44" s="30" t="s">
        <v>5</v>
      </c>
      <c r="F44" s="31">
        <v>1</v>
      </c>
      <c r="G44" s="18"/>
      <c r="H44" s="18">
        <v>13.5</v>
      </c>
      <c r="I44" s="18">
        <v>10</v>
      </c>
      <c r="J44" s="25" t="s">
        <v>74</v>
      </c>
      <c r="K44" s="19">
        <f t="shared" si="6"/>
        <v>351</v>
      </c>
      <c r="L44" s="19">
        <f t="shared" si="7"/>
        <v>260</v>
      </c>
      <c r="M44" s="42">
        <f t="shared" si="8"/>
        <v>611</v>
      </c>
      <c r="N44" s="117">
        <f>SUM(M44:M46)</f>
        <v>2444</v>
      </c>
    </row>
    <row r="45" spans="2:14" x14ac:dyDescent="0.25">
      <c r="B45" s="113"/>
      <c r="C45" s="75" t="s">
        <v>54</v>
      </c>
      <c r="D45" s="1" t="s">
        <v>4</v>
      </c>
      <c r="E45" s="2" t="s">
        <v>5</v>
      </c>
      <c r="F45" s="4">
        <v>2</v>
      </c>
      <c r="G45" s="7"/>
      <c r="H45" s="7">
        <v>13.5</v>
      </c>
      <c r="I45" s="7">
        <v>10</v>
      </c>
      <c r="J45" s="9" t="s">
        <v>74</v>
      </c>
      <c r="K45" s="14">
        <f t="shared" si="6"/>
        <v>702</v>
      </c>
      <c r="L45" s="14">
        <f t="shared" si="7"/>
        <v>520</v>
      </c>
      <c r="M45" s="43">
        <f t="shared" si="8"/>
        <v>1222</v>
      </c>
      <c r="N45" s="118"/>
    </row>
    <row r="46" spans="2:14" ht="16.5" customHeight="1" thickBot="1" x14ac:dyDescent="0.3">
      <c r="B46" s="114"/>
      <c r="C46" s="76" t="s">
        <v>55</v>
      </c>
      <c r="D46" s="20" t="s">
        <v>4</v>
      </c>
      <c r="E46" s="32" t="s">
        <v>5</v>
      </c>
      <c r="F46" s="21">
        <v>1</v>
      </c>
      <c r="G46" s="22"/>
      <c r="H46" s="22">
        <v>13.5</v>
      </c>
      <c r="I46" s="22">
        <v>10</v>
      </c>
      <c r="J46" s="28" t="s">
        <v>74</v>
      </c>
      <c r="K46" s="23">
        <f t="shared" si="6"/>
        <v>351</v>
      </c>
      <c r="L46" s="23">
        <f t="shared" si="7"/>
        <v>260</v>
      </c>
      <c r="M46" s="88">
        <f t="shared" si="8"/>
        <v>611</v>
      </c>
      <c r="N46" s="119"/>
    </row>
    <row r="47" spans="2:14" ht="15.75" thickBot="1" x14ac:dyDescent="0.3">
      <c r="B47" s="77" t="s">
        <v>28</v>
      </c>
      <c r="C47" s="78"/>
      <c r="D47" s="52" t="s">
        <v>4</v>
      </c>
      <c r="E47" s="48" t="s">
        <v>5</v>
      </c>
      <c r="F47" s="49">
        <v>2</v>
      </c>
      <c r="G47" s="51"/>
      <c r="H47" s="51">
        <v>13.5</v>
      </c>
      <c r="I47" s="51">
        <v>10</v>
      </c>
      <c r="J47" s="49" t="s">
        <v>74</v>
      </c>
      <c r="K47" s="53">
        <f t="shared" si="6"/>
        <v>702</v>
      </c>
      <c r="L47" s="53">
        <f t="shared" si="7"/>
        <v>520</v>
      </c>
      <c r="M47" s="53">
        <f t="shared" si="8"/>
        <v>1222</v>
      </c>
      <c r="N47" s="65">
        <f>M47</f>
        <v>1222</v>
      </c>
    </row>
    <row r="48" spans="2:14" ht="15.75" thickBot="1" x14ac:dyDescent="0.3">
      <c r="B48" s="79" t="s">
        <v>57</v>
      </c>
      <c r="C48" s="80"/>
      <c r="D48" s="52" t="s">
        <v>14</v>
      </c>
      <c r="E48" s="52" t="s">
        <v>48</v>
      </c>
      <c r="F48" s="64">
        <v>1</v>
      </c>
      <c r="G48" s="51"/>
      <c r="H48" s="51">
        <v>14.5</v>
      </c>
      <c r="I48" s="51">
        <v>12.5</v>
      </c>
      <c r="J48" s="49" t="s">
        <v>74</v>
      </c>
      <c r="K48" s="53">
        <f t="shared" si="6"/>
        <v>377</v>
      </c>
      <c r="L48" s="53">
        <f t="shared" si="7"/>
        <v>325</v>
      </c>
      <c r="M48" s="53">
        <f t="shared" si="8"/>
        <v>702</v>
      </c>
      <c r="N48" s="65">
        <f>M48</f>
        <v>702</v>
      </c>
    </row>
    <row r="49" spans="6:14" x14ac:dyDescent="0.25">
      <c r="F49" s="11">
        <f>SUM(F5:F48)</f>
        <v>96</v>
      </c>
      <c r="L49" s="72" t="s">
        <v>72</v>
      </c>
      <c r="N49" s="71">
        <f>SUM(N5:N48)</f>
        <v>39676</v>
      </c>
    </row>
    <row r="50" spans="6:14" x14ac:dyDescent="0.25">
      <c r="L50" s="72" t="s">
        <v>73</v>
      </c>
      <c r="N50" s="71">
        <f>N49/12</f>
        <v>3306.3333333333335</v>
      </c>
    </row>
  </sheetData>
  <autoFilter ref="B4:M50">
    <filterColumn colId="8">
      <filters>
        <filter val="zima od 10 do 03, lato od 04 do 09"/>
      </filters>
    </filterColumn>
  </autoFilter>
  <pageMargins left="0.23622047244094491" right="0.23622047244094491" top="0.74803149606299213" bottom="0.74803149606299213" header="0.31496062992125984" footer="0.31496062992125984"/>
  <pageSetup paperSize="9" scale="74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2"/>
  <sheetViews>
    <sheetView tabSelected="1" zoomScale="85" zoomScaleNormal="85" workbookViewId="0">
      <selection activeCell="T10" sqref="T10"/>
    </sheetView>
  </sheetViews>
  <sheetFormatPr defaultRowHeight="15" x14ac:dyDescent="0.25"/>
  <cols>
    <col min="1" max="1" width="1.140625" customWidth="1"/>
    <col min="2" max="2" width="18.85546875" customWidth="1"/>
    <col min="3" max="3" width="43.28515625" customWidth="1"/>
    <col min="4" max="4" width="17.5703125" customWidth="1"/>
    <col min="5" max="5" width="10.7109375" customWidth="1"/>
    <col min="6" max="6" width="6.42578125" customWidth="1"/>
    <col min="7" max="8" width="15.5703125" hidden="1" customWidth="1"/>
    <col min="9" max="9" width="14.28515625" hidden="1" customWidth="1"/>
    <col min="10" max="10" width="13.42578125" hidden="1" customWidth="1"/>
    <col min="11" max="11" width="12.85546875" hidden="1" customWidth="1"/>
    <col min="12" max="12" width="14.85546875" hidden="1" customWidth="1"/>
    <col min="13" max="13" width="13.42578125" hidden="1" customWidth="1"/>
    <col min="14" max="14" width="13.140625" hidden="1" customWidth="1"/>
    <col min="15" max="15" width="14.5703125" hidden="1" customWidth="1"/>
  </cols>
  <sheetData>
    <row r="1" spans="2:17" ht="21" x14ac:dyDescent="0.35">
      <c r="C1" s="253" t="s">
        <v>93</v>
      </c>
      <c r="K1" t="s">
        <v>82</v>
      </c>
    </row>
    <row r="2" spans="2:17" ht="6" customHeight="1" thickBot="1" x14ac:dyDescent="0.3">
      <c r="C2" s="73"/>
    </row>
    <row r="3" spans="2:17" s="72" customFormat="1" ht="38.25" customHeight="1" thickBot="1" x14ac:dyDescent="0.3">
      <c r="B3" s="194" t="s">
        <v>0</v>
      </c>
      <c r="C3" s="195" t="s">
        <v>6</v>
      </c>
      <c r="D3" s="195" t="s">
        <v>7</v>
      </c>
      <c r="E3" s="195" t="s">
        <v>8</v>
      </c>
      <c r="F3" s="196" t="s">
        <v>10</v>
      </c>
      <c r="G3" s="197" t="s">
        <v>83</v>
      </c>
      <c r="H3" s="198" t="s">
        <v>84</v>
      </c>
      <c r="I3" s="198" t="s">
        <v>85</v>
      </c>
      <c r="J3" s="198" t="s">
        <v>86</v>
      </c>
      <c r="K3" s="198" t="s">
        <v>87</v>
      </c>
      <c r="L3" s="198" t="s">
        <v>88</v>
      </c>
      <c r="M3" s="198" t="s">
        <v>89</v>
      </c>
      <c r="N3" s="198" t="s">
        <v>90</v>
      </c>
      <c r="O3" s="198" t="s">
        <v>91</v>
      </c>
    </row>
    <row r="4" spans="2:17" s="145" customFormat="1" ht="24.95" customHeight="1" x14ac:dyDescent="0.25">
      <c r="B4" s="210" t="s">
        <v>110</v>
      </c>
      <c r="C4" s="227" t="s">
        <v>111</v>
      </c>
      <c r="D4" s="227" t="s">
        <v>76</v>
      </c>
      <c r="E4" s="227" t="s">
        <v>5</v>
      </c>
      <c r="F4" s="193">
        <v>2</v>
      </c>
      <c r="G4" s="173">
        <v>7.15</v>
      </c>
      <c r="H4" s="151">
        <v>4.5</v>
      </c>
      <c r="I4" s="147">
        <f t="shared" ref="I4:I35" si="0">4.33*G4</f>
        <v>30.959500000000002</v>
      </c>
      <c r="J4" s="148">
        <f t="shared" ref="J4:J35" si="1">4.33*H4</f>
        <v>19.484999999999999</v>
      </c>
      <c r="K4" s="147">
        <f t="shared" ref="K4:K35" si="2">F4*I4</f>
        <v>61.919000000000004</v>
      </c>
      <c r="L4" s="147">
        <f t="shared" ref="L4:L35" si="3">F4*J4</f>
        <v>38.97</v>
      </c>
      <c r="M4" s="147">
        <f t="shared" ref="M4:M38" si="4">K4*6</f>
        <v>371.51400000000001</v>
      </c>
      <c r="N4" s="149">
        <f t="shared" ref="N4:N38" si="5">L4*6</f>
        <v>233.82</v>
      </c>
      <c r="O4" s="150">
        <f t="shared" ref="O4:O38" si="6">M4+N4</f>
        <v>605.33400000000006</v>
      </c>
    </row>
    <row r="5" spans="2:17" s="145" customFormat="1" ht="24.95" customHeight="1" x14ac:dyDescent="0.25">
      <c r="B5" s="210"/>
      <c r="C5" s="227" t="s">
        <v>111</v>
      </c>
      <c r="D5" s="227" t="s">
        <v>76</v>
      </c>
      <c r="E5" s="227" t="s">
        <v>11</v>
      </c>
      <c r="F5" s="193">
        <v>1</v>
      </c>
      <c r="G5" s="173"/>
      <c r="H5" s="151"/>
      <c r="I5" s="147"/>
      <c r="J5" s="148"/>
      <c r="K5" s="147"/>
      <c r="L5" s="147"/>
      <c r="M5" s="147"/>
      <c r="N5" s="149"/>
      <c r="O5" s="150"/>
    </row>
    <row r="6" spans="2:17" s="145" customFormat="1" ht="24.95" customHeight="1" x14ac:dyDescent="0.25">
      <c r="B6" s="210"/>
      <c r="C6" s="228" t="s">
        <v>106</v>
      </c>
      <c r="D6" s="228" t="s">
        <v>76</v>
      </c>
      <c r="E6" s="229" t="s">
        <v>11</v>
      </c>
      <c r="F6" s="178">
        <v>1</v>
      </c>
      <c r="G6" s="173">
        <v>7.15</v>
      </c>
      <c r="H6" s="151">
        <v>4.5</v>
      </c>
      <c r="I6" s="147">
        <f t="shared" si="0"/>
        <v>30.959500000000002</v>
      </c>
      <c r="J6" s="148">
        <f t="shared" si="1"/>
        <v>19.484999999999999</v>
      </c>
      <c r="K6" s="147">
        <f t="shared" si="2"/>
        <v>30.959500000000002</v>
      </c>
      <c r="L6" s="147">
        <f t="shared" si="3"/>
        <v>19.484999999999999</v>
      </c>
      <c r="M6" s="147">
        <f t="shared" si="4"/>
        <v>185.75700000000001</v>
      </c>
      <c r="N6" s="149">
        <f t="shared" si="5"/>
        <v>116.91</v>
      </c>
      <c r="O6" s="150">
        <f t="shared" si="6"/>
        <v>302.66700000000003</v>
      </c>
    </row>
    <row r="7" spans="2:17" s="145" customFormat="1" ht="24.95" customHeight="1" x14ac:dyDescent="0.25">
      <c r="B7" s="210"/>
      <c r="C7" s="228" t="s">
        <v>13</v>
      </c>
      <c r="D7" s="228" t="s">
        <v>76</v>
      </c>
      <c r="E7" s="229" t="s">
        <v>5</v>
      </c>
      <c r="F7" s="179">
        <v>2</v>
      </c>
      <c r="G7" s="173">
        <v>9.6999999999999993</v>
      </c>
      <c r="H7" s="151">
        <v>6.5</v>
      </c>
      <c r="I7" s="147">
        <f t="shared" si="0"/>
        <v>42.000999999999998</v>
      </c>
      <c r="J7" s="148">
        <f t="shared" si="1"/>
        <v>28.145</v>
      </c>
      <c r="K7" s="147">
        <f t="shared" si="2"/>
        <v>84.001999999999995</v>
      </c>
      <c r="L7" s="147">
        <f t="shared" si="3"/>
        <v>56.29</v>
      </c>
      <c r="M7" s="147">
        <f t="shared" si="4"/>
        <v>504.01199999999994</v>
      </c>
      <c r="N7" s="149">
        <f t="shared" si="5"/>
        <v>337.74</v>
      </c>
      <c r="O7" s="150">
        <f t="shared" si="6"/>
        <v>841.75199999999995</v>
      </c>
      <c r="Q7" s="190"/>
    </row>
    <row r="8" spans="2:17" s="145" customFormat="1" ht="24.95" customHeight="1" x14ac:dyDescent="0.25">
      <c r="B8" s="210"/>
      <c r="C8" s="230" t="s">
        <v>16</v>
      </c>
      <c r="D8" s="230" t="s">
        <v>76</v>
      </c>
      <c r="E8" s="229" t="s">
        <v>11</v>
      </c>
      <c r="F8" s="180">
        <v>3</v>
      </c>
      <c r="G8" s="173">
        <v>9.6999999999999993</v>
      </c>
      <c r="H8" s="151">
        <v>6.5</v>
      </c>
      <c r="I8" s="147">
        <f t="shared" si="0"/>
        <v>42.000999999999998</v>
      </c>
      <c r="J8" s="148">
        <f t="shared" si="1"/>
        <v>28.145</v>
      </c>
      <c r="K8" s="147">
        <f t="shared" si="2"/>
        <v>126.00299999999999</v>
      </c>
      <c r="L8" s="147">
        <f t="shared" si="3"/>
        <v>84.435000000000002</v>
      </c>
      <c r="M8" s="147">
        <f t="shared" si="4"/>
        <v>756.01799999999992</v>
      </c>
      <c r="N8" s="149">
        <f t="shared" si="5"/>
        <v>506.61</v>
      </c>
      <c r="O8" s="150">
        <f t="shared" si="6"/>
        <v>1262.6279999999999</v>
      </c>
      <c r="Q8" s="190"/>
    </row>
    <row r="9" spans="2:17" s="145" customFormat="1" ht="24.95" customHeight="1" x14ac:dyDescent="0.25">
      <c r="B9" s="210"/>
      <c r="C9" s="230" t="s">
        <v>94</v>
      </c>
      <c r="D9" s="230" t="s">
        <v>76</v>
      </c>
      <c r="E9" s="229" t="s">
        <v>5</v>
      </c>
      <c r="F9" s="180">
        <v>1</v>
      </c>
      <c r="G9" s="173">
        <v>7.15</v>
      </c>
      <c r="H9" s="151">
        <v>4.5</v>
      </c>
      <c r="I9" s="147">
        <f t="shared" si="0"/>
        <v>30.959500000000002</v>
      </c>
      <c r="J9" s="148">
        <f t="shared" si="1"/>
        <v>19.484999999999999</v>
      </c>
      <c r="K9" s="147">
        <f t="shared" si="2"/>
        <v>30.959500000000002</v>
      </c>
      <c r="L9" s="147">
        <f t="shared" si="3"/>
        <v>19.484999999999999</v>
      </c>
      <c r="M9" s="147">
        <f t="shared" si="4"/>
        <v>185.75700000000001</v>
      </c>
      <c r="N9" s="149">
        <f t="shared" si="5"/>
        <v>116.91</v>
      </c>
      <c r="O9" s="150">
        <f t="shared" si="6"/>
        <v>302.66700000000003</v>
      </c>
      <c r="Q9" s="190"/>
    </row>
    <row r="10" spans="2:17" s="145" customFormat="1" ht="24.95" customHeight="1" x14ac:dyDescent="0.25">
      <c r="B10" s="210"/>
      <c r="C10" s="231" t="s">
        <v>112</v>
      </c>
      <c r="D10" s="230" t="s">
        <v>76</v>
      </c>
      <c r="E10" s="232" t="s">
        <v>120</v>
      </c>
      <c r="F10" s="181">
        <v>2</v>
      </c>
      <c r="G10" s="173"/>
      <c r="H10" s="151"/>
      <c r="I10" s="147"/>
      <c r="J10" s="148"/>
      <c r="K10" s="147"/>
      <c r="L10" s="147"/>
      <c r="M10" s="147"/>
      <c r="N10" s="149"/>
      <c r="O10" s="150"/>
      <c r="Q10" s="190"/>
    </row>
    <row r="11" spans="2:17" s="145" customFormat="1" ht="24.95" customHeight="1" thickBot="1" x14ac:dyDescent="0.3">
      <c r="B11" s="211"/>
      <c r="C11" s="233" t="s">
        <v>95</v>
      </c>
      <c r="D11" s="233" t="s">
        <v>76</v>
      </c>
      <c r="E11" s="234" t="s">
        <v>5</v>
      </c>
      <c r="F11" s="189">
        <v>1</v>
      </c>
      <c r="G11" s="173">
        <v>9.6999999999999993</v>
      </c>
      <c r="H11" s="151">
        <v>6.5</v>
      </c>
      <c r="I11" s="147">
        <f t="shared" si="0"/>
        <v>42.000999999999998</v>
      </c>
      <c r="J11" s="148">
        <f t="shared" si="1"/>
        <v>28.145</v>
      </c>
      <c r="K11" s="147">
        <f t="shared" si="2"/>
        <v>42.000999999999998</v>
      </c>
      <c r="L11" s="147">
        <f t="shared" si="3"/>
        <v>28.145</v>
      </c>
      <c r="M11" s="147">
        <f t="shared" si="4"/>
        <v>252.00599999999997</v>
      </c>
      <c r="N11" s="149">
        <f t="shared" si="5"/>
        <v>168.87</v>
      </c>
      <c r="O11" s="150">
        <f t="shared" si="6"/>
        <v>420.87599999999998</v>
      </c>
      <c r="Q11" s="190"/>
    </row>
    <row r="12" spans="2:17" s="145" customFormat="1" ht="24.95" customHeight="1" x14ac:dyDescent="0.25">
      <c r="B12" s="212" t="s">
        <v>104</v>
      </c>
      <c r="C12" s="235" t="s">
        <v>2</v>
      </c>
      <c r="D12" s="235" t="s">
        <v>76</v>
      </c>
      <c r="E12" s="236" t="s">
        <v>11</v>
      </c>
      <c r="F12" s="191">
        <v>1</v>
      </c>
      <c r="G12" s="173">
        <v>9.6999999999999993</v>
      </c>
      <c r="H12" s="151">
        <v>6.5</v>
      </c>
      <c r="I12" s="147">
        <f t="shared" si="0"/>
        <v>42.000999999999998</v>
      </c>
      <c r="J12" s="148">
        <f t="shared" si="1"/>
        <v>28.145</v>
      </c>
      <c r="K12" s="147">
        <f t="shared" si="2"/>
        <v>42.000999999999998</v>
      </c>
      <c r="L12" s="147">
        <f t="shared" si="3"/>
        <v>28.145</v>
      </c>
      <c r="M12" s="147">
        <f t="shared" si="4"/>
        <v>252.00599999999997</v>
      </c>
      <c r="N12" s="149">
        <f t="shared" si="5"/>
        <v>168.87</v>
      </c>
      <c r="O12" s="150">
        <f t="shared" si="6"/>
        <v>420.87599999999998</v>
      </c>
      <c r="Q12" s="190"/>
    </row>
    <row r="13" spans="2:17" s="145" customFormat="1" ht="24.95" customHeight="1" x14ac:dyDescent="0.25">
      <c r="B13" s="212"/>
      <c r="C13" s="230" t="s">
        <v>113</v>
      </c>
      <c r="D13" s="235" t="s">
        <v>76</v>
      </c>
      <c r="E13" s="236" t="s">
        <v>5</v>
      </c>
      <c r="F13" s="180">
        <v>2</v>
      </c>
      <c r="G13" s="175"/>
      <c r="H13" s="166"/>
      <c r="I13" s="167"/>
      <c r="J13" s="168"/>
      <c r="K13" s="167"/>
      <c r="L13" s="167"/>
      <c r="M13" s="167"/>
      <c r="N13" s="169"/>
      <c r="O13" s="170"/>
      <c r="Q13" s="190"/>
    </row>
    <row r="14" spans="2:17" s="145" customFormat="1" ht="24.95" customHeight="1" x14ac:dyDescent="0.25">
      <c r="B14" s="212"/>
      <c r="C14" s="237" t="s">
        <v>114</v>
      </c>
      <c r="D14" s="235" t="s">
        <v>76</v>
      </c>
      <c r="E14" s="236" t="s">
        <v>11</v>
      </c>
      <c r="F14" s="192">
        <v>1</v>
      </c>
      <c r="G14" s="175"/>
      <c r="H14" s="166"/>
      <c r="I14" s="167"/>
      <c r="J14" s="168"/>
      <c r="K14" s="167"/>
      <c r="L14" s="167"/>
      <c r="M14" s="167"/>
      <c r="N14" s="169"/>
      <c r="O14" s="170"/>
      <c r="Q14" s="190"/>
    </row>
    <row r="15" spans="2:17" s="145" customFormat="1" ht="24.95" customHeight="1" x14ac:dyDescent="0.25">
      <c r="B15" s="212"/>
      <c r="C15" s="231" t="s">
        <v>9</v>
      </c>
      <c r="D15" s="231" t="s">
        <v>105</v>
      </c>
      <c r="E15" s="232" t="s">
        <v>77</v>
      </c>
      <c r="F15" s="181">
        <v>2</v>
      </c>
      <c r="G15" s="175"/>
      <c r="H15" s="166"/>
      <c r="I15" s="167"/>
      <c r="J15" s="168"/>
      <c r="K15" s="167"/>
      <c r="L15" s="167"/>
      <c r="M15" s="167"/>
      <c r="N15" s="169"/>
      <c r="O15" s="170"/>
    </row>
    <row r="16" spans="2:17" s="145" customFormat="1" ht="24.95" customHeight="1" x14ac:dyDescent="0.25">
      <c r="B16" s="212"/>
      <c r="C16" s="231" t="s">
        <v>9</v>
      </c>
      <c r="D16" s="231" t="s">
        <v>105</v>
      </c>
      <c r="E16" s="232" t="s">
        <v>78</v>
      </c>
      <c r="F16" s="181">
        <v>2</v>
      </c>
      <c r="G16" s="175"/>
      <c r="H16" s="166"/>
      <c r="I16" s="167"/>
      <c r="J16" s="168"/>
      <c r="K16" s="167"/>
      <c r="L16" s="167"/>
      <c r="M16" s="167"/>
      <c r="N16" s="169"/>
      <c r="O16" s="170"/>
    </row>
    <row r="17" spans="2:15" s="145" customFormat="1" ht="24.95" customHeight="1" thickBot="1" x14ac:dyDescent="0.3">
      <c r="B17" s="213"/>
      <c r="C17" s="238" t="s">
        <v>17</v>
      </c>
      <c r="D17" s="239" t="s">
        <v>81</v>
      </c>
      <c r="E17" s="239" t="s">
        <v>5</v>
      </c>
      <c r="F17" s="182">
        <v>3</v>
      </c>
      <c r="G17" s="176">
        <v>7.15</v>
      </c>
      <c r="H17" s="156">
        <v>4.5</v>
      </c>
      <c r="I17" s="157">
        <f t="shared" si="0"/>
        <v>30.959500000000002</v>
      </c>
      <c r="J17" s="158">
        <f t="shared" si="1"/>
        <v>19.484999999999999</v>
      </c>
      <c r="K17" s="157">
        <f t="shared" si="2"/>
        <v>92.878500000000003</v>
      </c>
      <c r="L17" s="157">
        <f t="shared" si="3"/>
        <v>58.454999999999998</v>
      </c>
      <c r="M17" s="157">
        <f t="shared" si="4"/>
        <v>557.27099999999996</v>
      </c>
      <c r="N17" s="159">
        <f t="shared" si="5"/>
        <v>350.73</v>
      </c>
      <c r="O17" s="160">
        <f t="shared" si="6"/>
        <v>908.00099999999998</v>
      </c>
    </row>
    <row r="18" spans="2:15" s="145" customFormat="1" ht="24.95" customHeight="1" x14ac:dyDescent="0.25">
      <c r="B18" s="201" t="s">
        <v>22</v>
      </c>
      <c r="C18" s="240" t="s">
        <v>23</v>
      </c>
      <c r="D18" s="241" t="s">
        <v>76</v>
      </c>
      <c r="E18" s="240" t="s">
        <v>11</v>
      </c>
      <c r="F18" s="188">
        <v>1</v>
      </c>
      <c r="G18" s="183">
        <v>7.75</v>
      </c>
      <c r="H18" s="161">
        <v>5</v>
      </c>
      <c r="I18" s="162">
        <f t="shared" si="0"/>
        <v>33.557499999999997</v>
      </c>
      <c r="J18" s="163">
        <f t="shared" si="1"/>
        <v>21.65</v>
      </c>
      <c r="K18" s="162">
        <f t="shared" si="2"/>
        <v>33.557499999999997</v>
      </c>
      <c r="L18" s="162">
        <f t="shared" si="3"/>
        <v>21.65</v>
      </c>
      <c r="M18" s="162">
        <f t="shared" si="4"/>
        <v>201.34499999999997</v>
      </c>
      <c r="N18" s="164">
        <f t="shared" si="5"/>
        <v>129.89999999999998</v>
      </c>
      <c r="O18" s="165">
        <f t="shared" si="6"/>
        <v>331.24499999999995</v>
      </c>
    </row>
    <row r="19" spans="2:15" s="145" customFormat="1" ht="24.95" customHeight="1" x14ac:dyDescent="0.25">
      <c r="B19" s="202"/>
      <c r="C19" s="229" t="s">
        <v>96</v>
      </c>
      <c r="D19" s="230" t="s">
        <v>76</v>
      </c>
      <c r="E19" s="229" t="s">
        <v>5</v>
      </c>
      <c r="F19" s="184">
        <v>2</v>
      </c>
      <c r="G19" s="173">
        <v>10.3</v>
      </c>
      <c r="H19" s="151">
        <v>6.95</v>
      </c>
      <c r="I19" s="147">
        <f t="shared" si="0"/>
        <v>44.599000000000004</v>
      </c>
      <c r="J19" s="148">
        <f t="shared" si="1"/>
        <v>30.093500000000002</v>
      </c>
      <c r="K19" s="147">
        <f t="shared" si="2"/>
        <v>89.198000000000008</v>
      </c>
      <c r="L19" s="147">
        <f t="shared" si="3"/>
        <v>60.187000000000005</v>
      </c>
      <c r="M19" s="147">
        <f t="shared" si="4"/>
        <v>535.1880000000001</v>
      </c>
      <c r="N19" s="149">
        <f t="shared" si="5"/>
        <v>361.12200000000001</v>
      </c>
      <c r="O19" s="150">
        <f t="shared" si="6"/>
        <v>896.31000000000017</v>
      </c>
    </row>
    <row r="20" spans="2:15" s="145" customFormat="1" ht="24.95" customHeight="1" thickBot="1" x14ac:dyDescent="0.3">
      <c r="B20" s="203"/>
      <c r="C20" s="234" t="s">
        <v>97</v>
      </c>
      <c r="D20" s="233" t="s">
        <v>76</v>
      </c>
      <c r="E20" s="234" t="s">
        <v>5</v>
      </c>
      <c r="F20" s="185">
        <v>3</v>
      </c>
      <c r="G20" s="176">
        <v>10.3</v>
      </c>
      <c r="H20" s="156">
        <v>6.95</v>
      </c>
      <c r="I20" s="157">
        <f t="shared" si="0"/>
        <v>44.599000000000004</v>
      </c>
      <c r="J20" s="158">
        <f t="shared" si="1"/>
        <v>30.093500000000002</v>
      </c>
      <c r="K20" s="157">
        <f t="shared" si="2"/>
        <v>133.79700000000003</v>
      </c>
      <c r="L20" s="157">
        <f t="shared" si="3"/>
        <v>90.280500000000004</v>
      </c>
      <c r="M20" s="157">
        <f t="shared" si="4"/>
        <v>802.78200000000015</v>
      </c>
      <c r="N20" s="159">
        <f t="shared" si="5"/>
        <v>541.68299999999999</v>
      </c>
      <c r="O20" s="160">
        <f t="shared" si="6"/>
        <v>1344.4650000000001</v>
      </c>
    </row>
    <row r="21" spans="2:15" s="145" customFormat="1" ht="24.95" customHeight="1" x14ac:dyDescent="0.25">
      <c r="B21" s="214" t="s">
        <v>29</v>
      </c>
      <c r="C21" s="227" t="s">
        <v>109</v>
      </c>
      <c r="D21" s="235" t="s">
        <v>76</v>
      </c>
      <c r="E21" s="227" t="s">
        <v>5</v>
      </c>
      <c r="F21" s="193">
        <v>1</v>
      </c>
      <c r="G21" s="173">
        <v>9.6999999999999993</v>
      </c>
      <c r="H21" s="151">
        <v>6.5</v>
      </c>
      <c r="I21" s="147">
        <f t="shared" si="0"/>
        <v>42.000999999999998</v>
      </c>
      <c r="J21" s="148">
        <f t="shared" si="1"/>
        <v>28.145</v>
      </c>
      <c r="K21" s="147">
        <f t="shared" si="2"/>
        <v>42.000999999999998</v>
      </c>
      <c r="L21" s="147">
        <f t="shared" si="3"/>
        <v>28.145</v>
      </c>
      <c r="M21" s="147">
        <f t="shared" si="4"/>
        <v>252.00599999999997</v>
      </c>
      <c r="N21" s="149">
        <f t="shared" si="5"/>
        <v>168.87</v>
      </c>
      <c r="O21" s="150">
        <f t="shared" si="6"/>
        <v>420.87599999999998</v>
      </c>
    </row>
    <row r="22" spans="2:15" s="145" customFormat="1" ht="24.95" customHeight="1" thickBot="1" x14ac:dyDescent="0.3">
      <c r="B22" s="209"/>
      <c r="C22" s="238" t="s">
        <v>34</v>
      </c>
      <c r="D22" s="233" t="s">
        <v>76</v>
      </c>
      <c r="E22" s="238" t="s">
        <v>5</v>
      </c>
      <c r="F22" s="186">
        <v>2</v>
      </c>
      <c r="G22" s="176">
        <v>7.15</v>
      </c>
      <c r="H22" s="156">
        <v>4.5</v>
      </c>
      <c r="I22" s="157">
        <f t="shared" si="0"/>
        <v>30.959500000000002</v>
      </c>
      <c r="J22" s="158">
        <f t="shared" si="1"/>
        <v>19.484999999999999</v>
      </c>
      <c r="K22" s="157">
        <f t="shared" si="2"/>
        <v>61.919000000000004</v>
      </c>
      <c r="L22" s="157">
        <f t="shared" si="3"/>
        <v>38.97</v>
      </c>
      <c r="M22" s="157">
        <f t="shared" si="4"/>
        <v>371.51400000000001</v>
      </c>
      <c r="N22" s="159">
        <f t="shared" si="5"/>
        <v>233.82</v>
      </c>
      <c r="O22" s="160">
        <f t="shared" si="6"/>
        <v>605.33400000000006</v>
      </c>
    </row>
    <row r="23" spans="2:15" s="145" customFormat="1" ht="24.95" customHeight="1" x14ac:dyDescent="0.25">
      <c r="B23" s="204" t="s">
        <v>35</v>
      </c>
      <c r="C23" s="240" t="s">
        <v>98</v>
      </c>
      <c r="D23" s="241" t="s">
        <v>76</v>
      </c>
      <c r="E23" s="240" t="s">
        <v>5</v>
      </c>
      <c r="F23" s="187">
        <v>1</v>
      </c>
      <c r="G23" s="183">
        <v>7.15</v>
      </c>
      <c r="H23" s="161">
        <v>4.5</v>
      </c>
      <c r="I23" s="162">
        <f t="shared" si="0"/>
        <v>30.959500000000002</v>
      </c>
      <c r="J23" s="163">
        <f t="shared" si="1"/>
        <v>19.484999999999999</v>
      </c>
      <c r="K23" s="162">
        <f t="shared" si="2"/>
        <v>30.959500000000002</v>
      </c>
      <c r="L23" s="162">
        <f t="shared" si="3"/>
        <v>19.484999999999999</v>
      </c>
      <c r="M23" s="162">
        <f t="shared" si="4"/>
        <v>185.75700000000001</v>
      </c>
      <c r="N23" s="164">
        <f t="shared" si="5"/>
        <v>116.91</v>
      </c>
      <c r="O23" s="165">
        <f t="shared" si="6"/>
        <v>302.66700000000003</v>
      </c>
    </row>
    <row r="24" spans="2:15" s="145" customFormat="1" ht="24.95" customHeight="1" x14ac:dyDescent="0.25">
      <c r="B24" s="205"/>
      <c r="C24" s="229" t="s">
        <v>37</v>
      </c>
      <c r="D24" s="230" t="s">
        <v>76</v>
      </c>
      <c r="E24" s="229" t="s">
        <v>5</v>
      </c>
      <c r="F24" s="184">
        <v>2</v>
      </c>
      <c r="G24" s="173">
        <v>7.15</v>
      </c>
      <c r="H24" s="151">
        <v>4.5</v>
      </c>
      <c r="I24" s="147">
        <f t="shared" si="0"/>
        <v>30.959500000000002</v>
      </c>
      <c r="J24" s="148">
        <f t="shared" si="1"/>
        <v>19.484999999999999</v>
      </c>
      <c r="K24" s="147">
        <f t="shared" si="2"/>
        <v>61.919000000000004</v>
      </c>
      <c r="L24" s="147">
        <f t="shared" si="3"/>
        <v>38.97</v>
      </c>
      <c r="M24" s="147">
        <f t="shared" si="4"/>
        <v>371.51400000000001</v>
      </c>
      <c r="N24" s="149">
        <f t="shared" si="5"/>
        <v>233.82</v>
      </c>
      <c r="O24" s="150">
        <f t="shared" si="6"/>
        <v>605.33400000000006</v>
      </c>
    </row>
    <row r="25" spans="2:15" s="145" customFormat="1" ht="24.95" customHeight="1" x14ac:dyDescent="0.25">
      <c r="B25" s="205"/>
      <c r="C25" s="228" t="s">
        <v>107</v>
      </c>
      <c r="D25" s="229" t="s">
        <v>76</v>
      </c>
      <c r="E25" s="228" t="s">
        <v>5</v>
      </c>
      <c r="F25" s="184">
        <v>1</v>
      </c>
      <c r="G25" s="173">
        <v>9.6999999999999993</v>
      </c>
      <c r="H25" s="151">
        <v>6.5</v>
      </c>
      <c r="I25" s="147">
        <f t="shared" si="0"/>
        <v>42.000999999999998</v>
      </c>
      <c r="J25" s="148">
        <f t="shared" si="1"/>
        <v>28.145</v>
      </c>
      <c r="K25" s="147">
        <f t="shared" si="2"/>
        <v>42.000999999999998</v>
      </c>
      <c r="L25" s="147">
        <f t="shared" si="3"/>
        <v>28.145</v>
      </c>
      <c r="M25" s="147">
        <f t="shared" si="4"/>
        <v>252.00599999999997</v>
      </c>
      <c r="N25" s="149">
        <f t="shared" si="5"/>
        <v>168.87</v>
      </c>
      <c r="O25" s="150">
        <f t="shared" si="6"/>
        <v>420.87599999999998</v>
      </c>
    </row>
    <row r="26" spans="2:15" s="145" customFormat="1" ht="24.95" customHeight="1" thickBot="1" x14ac:dyDescent="0.3">
      <c r="B26" s="206"/>
      <c r="C26" s="228" t="s">
        <v>108</v>
      </c>
      <c r="D26" s="233" t="s">
        <v>76</v>
      </c>
      <c r="E26" s="238" t="s">
        <v>5</v>
      </c>
      <c r="F26" s="185">
        <v>1</v>
      </c>
      <c r="G26" s="176">
        <v>7.15</v>
      </c>
      <c r="H26" s="156">
        <v>4.5</v>
      </c>
      <c r="I26" s="157">
        <f t="shared" si="0"/>
        <v>30.959500000000002</v>
      </c>
      <c r="J26" s="158">
        <f t="shared" si="1"/>
        <v>19.484999999999999</v>
      </c>
      <c r="K26" s="157">
        <f t="shared" si="2"/>
        <v>30.959500000000002</v>
      </c>
      <c r="L26" s="157">
        <f t="shared" si="3"/>
        <v>19.484999999999999</v>
      </c>
      <c r="M26" s="157">
        <f t="shared" si="4"/>
        <v>185.75700000000001</v>
      </c>
      <c r="N26" s="159">
        <f t="shared" si="5"/>
        <v>116.91</v>
      </c>
      <c r="O26" s="160">
        <f t="shared" si="6"/>
        <v>302.66700000000003</v>
      </c>
    </row>
    <row r="27" spans="2:15" s="145" customFormat="1" ht="24.95" customHeight="1" x14ac:dyDescent="0.25">
      <c r="B27" s="207" t="s">
        <v>100</v>
      </c>
      <c r="C27" s="240" t="s">
        <v>115</v>
      </c>
      <c r="D27" s="241" t="s">
        <v>76</v>
      </c>
      <c r="E27" s="242" t="s">
        <v>5</v>
      </c>
      <c r="F27" s="188">
        <v>1</v>
      </c>
      <c r="G27" s="183">
        <v>7.15</v>
      </c>
      <c r="H27" s="161">
        <v>4.5</v>
      </c>
      <c r="I27" s="162">
        <f t="shared" si="0"/>
        <v>30.959500000000002</v>
      </c>
      <c r="J27" s="163">
        <f t="shared" si="1"/>
        <v>19.484999999999999</v>
      </c>
      <c r="K27" s="162">
        <f t="shared" si="2"/>
        <v>30.959500000000002</v>
      </c>
      <c r="L27" s="162">
        <f t="shared" si="3"/>
        <v>19.484999999999999</v>
      </c>
      <c r="M27" s="162">
        <f t="shared" si="4"/>
        <v>185.75700000000001</v>
      </c>
      <c r="N27" s="164">
        <f t="shared" si="5"/>
        <v>116.91</v>
      </c>
      <c r="O27" s="165">
        <f t="shared" si="6"/>
        <v>302.66700000000003</v>
      </c>
    </row>
    <row r="28" spans="2:15" s="145" customFormat="1" ht="24.95" customHeight="1" thickBot="1" x14ac:dyDescent="0.3">
      <c r="B28" s="208"/>
      <c r="C28" s="234" t="s">
        <v>99</v>
      </c>
      <c r="D28" s="234" t="s">
        <v>76</v>
      </c>
      <c r="E28" s="243" t="s">
        <v>11</v>
      </c>
      <c r="F28" s="216">
        <v>5</v>
      </c>
      <c r="G28" s="172">
        <v>7.15</v>
      </c>
      <c r="H28" s="146">
        <v>4.5</v>
      </c>
      <c r="I28" s="157">
        <f t="shared" si="0"/>
        <v>30.959500000000002</v>
      </c>
      <c r="J28" s="158">
        <f t="shared" si="1"/>
        <v>19.484999999999999</v>
      </c>
      <c r="K28" s="157">
        <f t="shared" si="2"/>
        <v>154.79750000000001</v>
      </c>
      <c r="L28" s="157">
        <f t="shared" si="3"/>
        <v>97.424999999999997</v>
      </c>
      <c r="M28" s="157">
        <f t="shared" si="4"/>
        <v>928.78500000000008</v>
      </c>
      <c r="N28" s="159">
        <f t="shared" si="5"/>
        <v>584.54999999999995</v>
      </c>
      <c r="O28" s="160">
        <f t="shared" si="6"/>
        <v>1513.335</v>
      </c>
    </row>
    <row r="29" spans="2:15" s="145" customFormat="1" ht="24.95" customHeight="1" thickBot="1" x14ac:dyDescent="0.3">
      <c r="B29" s="215" t="s">
        <v>116</v>
      </c>
      <c r="C29" s="227" t="s">
        <v>44</v>
      </c>
      <c r="D29" s="235" t="s">
        <v>76</v>
      </c>
      <c r="E29" s="227" t="s">
        <v>5</v>
      </c>
      <c r="F29" s="193">
        <v>1</v>
      </c>
      <c r="G29" s="173">
        <v>7.15</v>
      </c>
      <c r="H29" s="151">
        <v>4.5</v>
      </c>
      <c r="I29" s="147">
        <f t="shared" si="0"/>
        <v>30.959500000000002</v>
      </c>
      <c r="J29" s="148">
        <f t="shared" si="1"/>
        <v>19.484999999999999</v>
      </c>
      <c r="K29" s="147">
        <f t="shared" si="2"/>
        <v>30.959500000000002</v>
      </c>
      <c r="L29" s="147">
        <f t="shared" si="3"/>
        <v>19.484999999999999</v>
      </c>
      <c r="M29" s="147">
        <f t="shared" si="4"/>
        <v>185.75700000000001</v>
      </c>
      <c r="N29" s="149">
        <f t="shared" si="5"/>
        <v>116.91</v>
      </c>
      <c r="O29" s="150">
        <f t="shared" si="6"/>
        <v>302.66700000000003</v>
      </c>
    </row>
    <row r="30" spans="2:15" s="145" customFormat="1" ht="24.95" customHeight="1" x14ac:dyDescent="0.25">
      <c r="B30" s="199" t="s">
        <v>102</v>
      </c>
      <c r="C30" s="242" t="s">
        <v>47</v>
      </c>
      <c r="D30" s="244" t="s">
        <v>76</v>
      </c>
      <c r="E30" s="244" t="s">
        <v>5</v>
      </c>
      <c r="F30" s="177">
        <v>1</v>
      </c>
      <c r="G30" s="171">
        <v>7.15</v>
      </c>
      <c r="H30" s="141">
        <v>4.5</v>
      </c>
      <c r="I30" s="142">
        <f t="shared" si="0"/>
        <v>30.959500000000002</v>
      </c>
      <c r="J30" s="143">
        <f t="shared" si="1"/>
        <v>19.484999999999999</v>
      </c>
      <c r="K30" s="142">
        <f t="shared" si="2"/>
        <v>30.959500000000002</v>
      </c>
      <c r="L30" s="142">
        <f t="shared" si="3"/>
        <v>19.484999999999999</v>
      </c>
      <c r="M30" s="142">
        <f t="shared" si="4"/>
        <v>185.75700000000001</v>
      </c>
      <c r="N30" s="143">
        <f t="shared" si="5"/>
        <v>116.91</v>
      </c>
      <c r="O30" s="144">
        <f t="shared" si="6"/>
        <v>302.66700000000003</v>
      </c>
    </row>
    <row r="31" spans="2:15" s="145" customFormat="1" ht="24.95" customHeight="1" x14ac:dyDescent="0.25">
      <c r="B31" s="200"/>
      <c r="C31" s="228" t="s">
        <v>49</v>
      </c>
      <c r="D31" s="245" t="s">
        <v>76</v>
      </c>
      <c r="E31" s="245" t="s">
        <v>11</v>
      </c>
      <c r="F31" s="178">
        <v>6</v>
      </c>
      <c r="G31" s="174">
        <v>14.5</v>
      </c>
      <c r="H31" s="155">
        <v>12.5</v>
      </c>
      <c r="I31" s="152">
        <f t="shared" si="0"/>
        <v>62.785000000000004</v>
      </c>
      <c r="J31" s="153">
        <f t="shared" si="1"/>
        <v>54.125</v>
      </c>
      <c r="K31" s="152">
        <f t="shared" si="2"/>
        <v>376.71000000000004</v>
      </c>
      <c r="L31" s="152">
        <f t="shared" si="3"/>
        <v>324.75</v>
      </c>
      <c r="M31" s="152">
        <f t="shared" si="4"/>
        <v>2260.2600000000002</v>
      </c>
      <c r="N31" s="153">
        <f t="shared" si="5"/>
        <v>1948.5</v>
      </c>
      <c r="O31" s="154">
        <f t="shared" si="6"/>
        <v>4208.76</v>
      </c>
    </row>
    <row r="32" spans="2:15" s="145" customFormat="1" ht="24.95" customHeight="1" thickBot="1" x14ac:dyDescent="0.3">
      <c r="B32" s="200"/>
      <c r="C32" s="228" t="s">
        <v>64</v>
      </c>
      <c r="D32" s="246" t="s">
        <v>76</v>
      </c>
      <c r="E32" s="245" t="s">
        <v>5</v>
      </c>
      <c r="F32" s="178">
        <v>1</v>
      </c>
      <c r="G32" s="174">
        <v>14.5</v>
      </c>
      <c r="H32" s="155">
        <v>12.5</v>
      </c>
      <c r="I32" s="152">
        <f t="shared" si="0"/>
        <v>62.785000000000004</v>
      </c>
      <c r="J32" s="153">
        <f t="shared" si="1"/>
        <v>54.125</v>
      </c>
      <c r="K32" s="152">
        <f t="shared" si="2"/>
        <v>62.785000000000004</v>
      </c>
      <c r="L32" s="152">
        <f t="shared" si="3"/>
        <v>54.125</v>
      </c>
      <c r="M32" s="152">
        <f t="shared" si="4"/>
        <v>376.71000000000004</v>
      </c>
      <c r="N32" s="153">
        <f t="shared" si="5"/>
        <v>324.75</v>
      </c>
      <c r="O32" s="154">
        <f t="shared" si="6"/>
        <v>701.46</v>
      </c>
    </row>
    <row r="33" spans="2:15" s="145" customFormat="1" ht="24.95" customHeight="1" x14ac:dyDescent="0.25">
      <c r="B33" s="201" t="s">
        <v>101</v>
      </c>
      <c r="C33" s="242" t="s">
        <v>66</v>
      </c>
      <c r="D33" s="241" t="s">
        <v>76</v>
      </c>
      <c r="E33" s="242" t="s">
        <v>5</v>
      </c>
      <c r="F33" s="177">
        <v>1</v>
      </c>
      <c r="G33" s="183">
        <v>7.15</v>
      </c>
      <c r="H33" s="161">
        <v>4.5</v>
      </c>
      <c r="I33" s="162">
        <f t="shared" si="0"/>
        <v>30.959500000000002</v>
      </c>
      <c r="J33" s="163">
        <f t="shared" si="1"/>
        <v>19.484999999999999</v>
      </c>
      <c r="K33" s="162">
        <f t="shared" si="2"/>
        <v>30.959500000000002</v>
      </c>
      <c r="L33" s="162">
        <f t="shared" si="3"/>
        <v>19.484999999999999</v>
      </c>
      <c r="M33" s="162">
        <f t="shared" si="4"/>
        <v>185.75700000000001</v>
      </c>
      <c r="N33" s="164">
        <f t="shared" si="5"/>
        <v>116.91</v>
      </c>
      <c r="O33" s="165">
        <f t="shared" si="6"/>
        <v>302.66700000000003</v>
      </c>
    </row>
    <row r="34" spans="2:15" s="145" customFormat="1" ht="24.95" customHeight="1" x14ac:dyDescent="0.25">
      <c r="B34" s="202"/>
      <c r="C34" s="228" t="s">
        <v>103</v>
      </c>
      <c r="D34" s="230" t="s">
        <v>76</v>
      </c>
      <c r="E34" s="228" t="s">
        <v>5</v>
      </c>
      <c r="F34" s="180">
        <v>4</v>
      </c>
      <c r="G34" s="173">
        <v>7.15</v>
      </c>
      <c r="H34" s="151">
        <v>4.5</v>
      </c>
      <c r="I34" s="147">
        <f t="shared" si="0"/>
        <v>30.959500000000002</v>
      </c>
      <c r="J34" s="148">
        <f t="shared" si="1"/>
        <v>19.484999999999999</v>
      </c>
      <c r="K34" s="147">
        <f t="shared" si="2"/>
        <v>123.83800000000001</v>
      </c>
      <c r="L34" s="147">
        <f t="shared" si="3"/>
        <v>77.94</v>
      </c>
      <c r="M34" s="147">
        <f t="shared" si="4"/>
        <v>743.02800000000002</v>
      </c>
      <c r="N34" s="149">
        <f t="shared" si="5"/>
        <v>467.64</v>
      </c>
      <c r="O34" s="150">
        <f t="shared" si="6"/>
        <v>1210.6680000000001</v>
      </c>
    </row>
    <row r="35" spans="2:15" s="145" customFormat="1" ht="24.95" customHeight="1" thickBot="1" x14ac:dyDescent="0.3">
      <c r="B35" s="225"/>
      <c r="C35" s="247" t="s">
        <v>117</v>
      </c>
      <c r="D35" s="231" t="s">
        <v>76</v>
      </c>
      <c r="E35" s="247" t="s">
        <v>5</v>
      </c>
      <c r="F35" s="181">
        <v>2</v>
      </c>
      <c r="G35" s="176">
        <v>7.15</v>
      </c>
      <c r="H35" s="156">
        <v>4.5</v>
      </c>
      <c r="I35" s="157">
        <f t="shared" si="0"/>
        <v>30.959500000000002</v>
      </c>
      <c r="J35" s="158">
        <f t="shared" si="1"/>
        <v>19.484999999999999</v>
      </c>
      <c r="K35" s="157">
        <f t="shared" si="2"/>
        <v>61.919000000000004</v>
      </c>
      <c r="L35" s="157">
        <f t="shared" si="3"/>
        <v>38.97</v>
      </c>
      <c r="M35" s="157">
        <f t="shared" si="4"/>
        <v>371.51400000000001</v>
      </c>
      <c r="N35" s="159">
        <f t="shared" si="5"/>
        <v>233.82</v>
      </c>
      <c r="O35" s="160">
        <f t="shared" si="6"/>
        <v>605.33400000000006</v>
      </c>
    </row>
    <row r="36" spans="2:15" s="145" customFormat="1" ht="24.95" customHeight="1" thickBot="1" x14ac:dyDescent="0.3">
      <c r="B36" s="226" t="s">
        <v>118</v>
      </c>
      <c r="C36" s="248" t="s">
        <v>119</v>
      </c>
      <c r="D36" s="249" t="s">
        <v>81</v>
      </c>
      <c r="E36" s="248" t="s">
        <v>11</v>
      </c>
      <c r="F36" s="224">
        <v>1</v>
      </c>
      <c r="G36" s="218"/>
      <c r="H36" s="218"/>
      <c r="I36" s="219"/>
      <c r="J36" s="220"/>
      <c r="K36" s="221"/>
      <c r="L36" s="221"/>
      <c r="M36" s="221"/>
      <c r="N36" s="222"/>
      <c r="O36" s="223"/>
    </row>
    <row r="37" spans="2:15" ht="24.95" customHeight="1" thickBot="1" x14ac:dyDescent="0.3">
      <c r="B37" s="217"/>
      <c r="C37" s="250" t="s">
        <v>121</v>
      </c>
      <c r="D37" s="251"/>
      <c r="E37" s="251"/>
      <c r="F37" s="252">
        <f>SUM(F4:F36)</f>
        <v>61</v>
      </c>
      <c r="G37" s="131"/>
      <c r="H37" s="131"/>
      <c r="I37" s="132"/>
      <c r="J37" s="133"/>
      <c r="K37" s="134"/>
      <c r="L37" s="134"/>
      <c r="M37" s="135"/>
      <c r="N37" s="136"/>
      <c r="O37" s="137"/>
    </row>
    <row r="38" spans="2:15" ht="24.95" customHeight="1" x14ac:dyDescent="0.25">
      <c r="J38" s="138" t="s">
        <v>79</v>
      </c>
      <c r="K38" s="126">
        <f>SUM(K4:K35)</f>
        <v>1940.9224999999999</v>
      </c>
      <c r="L38" s="126">
        <f>SUM(L4:L35)</f>
        <v>1349.8775000000001</v>
      </c>
      <c r="M38" s="126">
        <f t="shared" si="4"/>
        <v>11645.535</v>
      </c>
      <c r="N38" s="126">
        <f t="shared" si="5"/>
        <v>8099.2650000000003</v>
      </c>
      <c r="O38" s="127">
        <f t="shared" si="6"/>
        <v>19744.8</v>
      </c>
    </row>
    <row r="39" spans="2:15" ht="24.95" customHeight="1" x14ac:dyDescent="0.25">
      <c r="J39" s="140"/>
      <c r="K39" s="125" t="e">
        <f>K38-#REF!-#REF!</f>
        <v>#REF!</v>
      </c>
      <c r="L39" s="125" t="e">
        <f>L38-#REF!-#REF!</f>
        <v>#REF!</v>
      </c>
      <c r="M39" s="125" t="e">
        <f>M38-#REF!-#REF!</f>
        <v>#REF!</v>
      </c>
      <c r="N39" s="125" t="e">
        <f>N38-#REF!-#REF!</f>
        <v>#REF!</v>
      </c>
      <c r="O39" s="128" t="e">
        <f>M39+N39</f>
        <v>#REF!</v>
      </c>
    </row>
    <row r="40" spans="2:15" ht="24.95" customHeight="1" thickBot="1" x14ac:dyDescent="0.3">
      <c r="H40" s="124"/>
      <c r="J40" s="139" t="s">
        <v>80</v>
      </c>
      <c r="K40" s="129" t="e">
        <f>K38-K39</f>
        <v>#REF!</v>
      </c>
      <c r="L40" s="129" t="e">
        <f t="shared" ref="L40:O40" si="7">L38-L39</f>
        <v>#REF!</v>
      </c>
      <c r="M40" s="129" t="e">
        <f t="shared" si="7"/>
        <v>#REF!</v>
      </c>
      <c r="N40" s="129" t="e">
        <f t="shared" si="7"/>
        <v>#REF!</v>
      </c>
      <c r="O40" s="130" t="e">
        <f t="shared" si="7"/>
        <v>#REF!</v>
      </c>
    </row>
    <row r="41" spans="2:15" ht="24.95" customHeight="1" x14ac:dyDescent="0.25"/>
    <row r="42" spans="2:15" x14ac:dyDescent="0.25">
      <c r="J42" t="s">
        <v>92</v>
      </c>
    </row>
  </sheetData>
  <autoFilter ref="B3:O40"/>
  <mergeCells count="9">
    <mergeCell ref="B21:B22"/>
    <mergeCell ref="B18:B20"/>
    <mergeCell ref="B4:B11"/>
    <mergeCell ref="B12:B17"/>
    <mergeCell ref="C37:E37"/>
    <mergeCell ref="B30:B32"/>
    <mergeCell ref="B33:B35"/>
    <mergeCell ref="B23:B26"/>
    <mergeCell ref="B27:B28"/>
  </mergeCells>
  <pageMargins left="0.62992125984251968" right="0.62992125984251968" top="0.35433070866141736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Szpital UJ Kraków</vt:lpstr>
      <vt:lpstr>NSSU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Krzysztof Strojniak</cp:lastModifiedBy>
  <cp:lastPrinted>2022-01-14T13:36:56Z</cp:lastPrinted>
  <dcterms:created xsi:type="dcterms:W3CDTF">2019-08-12T13:20:28Z</dcterms:created>
  <dcterms:modified xsi:type="dcterms:W3CDTF">2022-01-14T13:39:18Z</dcterms:modified>
</cp:coreProperties>
</file>